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202300"/>
  <mc:AlternateContent xmlns:mc="http://schemas.openxmlformats.org/markup-compatibility/2006">
    <mc:Choice Requires="x15">
      <x15ac:absPath xmlns:x15ac="http://schemas.microsoft.com/office/spreadsheetml/2010/11/ac" url="U:\Управление отраслевого финансирования\Палладий_СВ\"/>
    </mc:Choice>
  </mc:AlternateContent>
  <xr:revisionPtr revIDLastSave="0" documentId="8_{DA471DE8-6DF8-4590-A767-7E36E9F4AD54}" xr6:coauthVersionLast="47" xr6:coauthVersionMax="47" xr10:uidLastSave="{00000000-0000-0000-0000-000000000000}"/>
  <bookViews>
    <workbookView xWindow="-120" yWindow="-120" windowWidth="29040" windowHeight="15720" xr2:uid="{EADB2144-8328-431C-8A85-06D4C32BAE26}"/>
  </bookViews>
  <sheets>
    <sheet name="июнь 2026 (2)" sheetId="1" r:id="rId1"/>
  </sheets>
  <definedNames>
    <definedName name="_xlnm.Print_Titles" localSheetId="0">'июнь 2026 (2)'!$C:$D,'июнь 2026 (2)'!$4:$9</definedName>
    <definedName name="_xlnm.Print_Area" localSheetId="0">'июнь 2026 (2)'!$C$1:$AE$152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AD152" i="1" l="1"/>
  <c r="AB152" i="1"/>
  <c r="AA152" i="1"/>
  <c r="Z152" i="1"/>
  <c r="Y152" i="1"/>
  <c r="V152" i="1"/>
  <c r="U152" i="1"/>
  <c r="S152" i="1"/>
  <c r="R152" i="1"/>
  <c r="Q152" i="1"/>
  <c r="P152" i="1"/>
  <c r="M152" i="1"/>
  <c r="L152" i="1"/>
  <c r="K152" i="1"/>
  <c r="J152" i="1"/>
  <c r="I152" i="1"/>
  <c r="H152" i="1"/>
  <c r="AD151" i="1"/>
  <c r="AE151" i="1" s="1"/>
  <c r="AC151" i="1"/>
  <c r="W151" i="1"/>
  <c r="W152" i="1" s="1"/>
  <c r="T151" i="1"/>
  <c r="O151" i="1"/>
  <c r="N151" i="1"/>
  <c r="M151" i="1"/>
  <c r="G151" i="1"/>
  <c r="AD150" i="1"/>
  <c r="AE150" i="1" s="1"/>
  <c r="AC150" i="1"/>
  <c r="W150" i="1"/>
  <c r="T150" i="1"/>
  <c r="M150" i="1"/>
  <c r="N150" i="1" s="1"/>
  <c r="O150" i="1" s="1"/>
  <c r="G150" i="1"/>
  <c r="AD149" i="1"/>
  <c r="AE149" i="1" s="1"/>
  <c r="AC149" i="1"/>
  <c r="W149" i="1"/>
  <c r="T149" i="1"/>
  <c r="T152" i="1" s="1"/>
  <c r="M149" i="1"/>
  <c r="N149" i="1" s="1"/>
  <c r="G149" i="1"/>
  <c r="AE148" i="1"/>
  <c r="AD148" i="1"/>
  <c r="AC148" i="1"/>
  <c r="AC152" i="1" s="1"/>
  <c r="W148" i="1"/>
  <c r="N148" i="1"/>
  <c r="O148" i="1" s="1"/>
  <c r="G148" i="1"/>
  <c r="AB147" i="1"/>
  <c r="AD147" i="1" s="1"/>
  <c r="AA147" i="1"/>
  <c r="Z147" i="1"/>
  <c r="Y147" i="1"/>
  <c r="V147" i="1"/>
  <c r="U147" i="1"/>
  <c r="S147" i="1"/>
  <c r="R147" i="1"/>
  <c r="Q147" i="1"/>
  <c r="P147" i="1"/>
  <c r="M147" i="1"/>
  <c r="L147" i="1"/>
  <c r="K147" i="1"/>
  <c r="J147" i="1"/>
  <c r="I147" i="1"/>
  <c r="H147" i="1"/>
  <c r="AE146" i="1"/>
  <c r="AD146" i="1"/>
  <c r="AC146" i="1"/>
  <c r="W146" i="1"/>
  <c r="T146" i="1"/>
  <c r="O146" i="1"/>
  <c r="N146" i="1"/>
  <c r="G146" i="1"/>
  <c r="AE145" i="1"/>
  <c r="AD145" i="1"/>
  <c r="AC145" i="1"/>
  <c r="W145" i="1"/>
  <c r="T145" i="1"/>
  <c r="O145" i="1"/>
  <c r="N145" i="1"/>
  <c r="G145" i="1"/>
  <c r="AE144" i="1"/>
  <c r="AD144" i="1"/>
  <c r="AC144" i="1"/>
  <c r="W144" i="1"/>
  <c r="T144" i="1"/>
  <c r="O144" i="1"/>
  <c r="N144" i="1"/>
  <c r="G144" i="1"/>
  <c r="AE143" i="1"/>
  <c r="AD143" i="1"/>
  <c r="AC143" i="1"/>
  <c r="W143" i="1"/>
  <c r="T143" i="1"/>
  <c r="O143" i="1"/>
  <c r="N143" i="1"/>
  <c r="G143" i="1"/>
  <c r="AE142" i="1"/>
  <c r="AD142" i="1"/>
  <c r="AC142" i="1"/>
  <c r="W142" i="1"/>
  <c r="T142" i="1"/>
  <c r="T147" i="1" s="1"/>
  <c r="O142" i="1"/>
  <c r="N142" i="1"/>
  <c r="G142" i="1"/>
  <c r="AD141" i="1"/>
  <c r="AC141" i="1"/>
  <c r="W141" i="1"/>
  <c r="W147" i="1" s="1"/>
  <c r="T141" i="1"/>
  <c r="N141" i="1"/>
  <c r="N147" i="1" s="1"/>
  <c r="G141" i="1"/>
  <c r="AD140" i="1"/>
  <c r="AB140" i="1"/>
  <c r="AA140" i="1"/>
  <c r="Z140" i="1"/>
  <c r="Y140" i="1"/>
  <c r="W140" i="1"/>
  <c r="V140" i="1"/>
  <c r="U140" i="1"/>
  <c r="S140" i="1"/>
  <c r="R140" i="1"/>
  <c r="Q140" i="1"/>
  <c r="P140" i="1"/>
  <c r="N140" i="1"/>
  <c r="M140" i="1"/>
  <c r="L140" i="1"/>
  <c r="K140" i="1"/>
  <c r="J140" i="1"/>
  <c r="I140" i="1"/>
  <c r="H140" i="1"/>
  <c r="AD139" i="1"/>
  <c r="AE139" i="1" s="1"/>
  <c r="AC139" i="1"/>
  <c r="W139" i="1"/>
  <c r="T139" i="1"/>
  <c r="N139" i="1"/>
  <c r="O139" i="1" s="1"/>
  <c r="G139" i="1"/>
  <c r="AD138" i="1"/>
  <c r="AE138" i="1" s="1"/>
  <c r="AC138" i="1"/>
  <c r="W138" i="1"/>
  <c r="T138" i="1"/>
  <c r="N138" i="1"/>
  <c r="O138" i="1" s="1"/>
  <c r="G138" i="1"/>
  <c r="AD137" i="1"/>
  <c r="AE137" i="1" s="1"/>
  <c r="AC137" i="1"/>
  <c r="W137" i="1"/>
  <c r="T137" i="1"/>
  <c r="N137" i="1"/>
  <c r="O137" i="1" s="1"/>
  <c r="G137" i="1"/>
  <c r="AD136" i="1"/>
  <c r="AE136" i="1" s="1"/>
  <c r="AC136" i="1"/>
  <c r="W136" i="1"/>
  <c r="T136" i="1"/>
  <c r="N136" i="1"/>
  <c r="O136" i="1" s="1"/>
  <c r="G136" i="1"/>
  <c r="AD135" i="1"/>
  <c r="AE135" i="1" s="1"/>
  <c r="AC135" i="1"/>
  <c r="W135" i="1"/>
  <c r="T135" i="1"/>
  <c r="N135" i="1"/>
  <c r="O135" i="1" s="1"/>
  <c r="G135" i="1"/>
  <c r="AD134" i="1"/>
  <c r="AE134" i="1" s="1"/>
  <c r="AC134" i="1"/>
  <c r="W134" i="1"/>
  <c r="T134" i="1"/>
  <c r="N134" i="1"/>
  <c r="O134" i="1" s="1"/>
  <c r="G134" i="1"/>
  <c r="AD133" i="1"/>
  <c r="AE133" i="1" s="1"/>
  <c r="AC133" i="1"/>
  <c r="W133" i="1"/>
  <c r="T133" i="1"/>
  <c r="N133" i="1"/>
  <c r="O133" i="1" s="1"/>
  <c r="G133" i="1"/>
  <c r="AD132" i="1"/>
  <c r="AE132" i="1" s="1"/>
  <c r="AC132" i="1"/>
  <c r="W132" i="1"/>
  <c r="T132" i="1"/>
  <c r="T140" i="1" s="1"/>
  <c r="N132" i="1"/>
  <c r="O132" i="1" s="1"/>
  <c r="G132" i="1"/>
  <c r="AB131" i="1"/>
  <c r="AD131" i="1" s="1"/>
  <c r="AA131" i="1"/>
  <c r="Z131" i="1"/>
  <c r="Y131" i="1"/>
  <c r="V131" i="1"/>
  <c r="U131" i="1"/>
  <c r="S131" i="1"/>
  <c r="R131" i="1"/>
  <c r="Q131" i="1"/>
  <c r="P131" i="1"/>
  <c r="M131" i="1"/>
  <c r="L131" i="1"/>
  <c r="K131" i="1"/>
  <c r="J131" i="1"/>
  <c r="I131" i="1"/>
  <c r="H131" i="1"/>
  <c r="AE130" i="1"/>
  <c r="AD130" i="1"/>
  <c r="AC130" i="1"/>
  <c r="W130" i="1"/>
  <c r="T130" i="1"/>
  <c r="N130" i="1"/>
  <c r="O130" i="1" s="1"/>
  <c r="G130" i="1"/>
  <c r="AE129" i="1"/>
  <c r="AD129" i="1"/>
  <c r="AC129" i="1"/>
  <c r="W129" i="1"/>
  <c r="T129" i="1"/>
  <c r="N129" i="1"/>
  <c r="O129" i="1" s="1"/>
  <c r="G129" i="1"/>
  <c r="AE128" i="1"/>
  <c r="AD128" i="1"/>
  <c r="AC128" i="1"/>
  <c r="W128" i="1"/>
  <c r="T128" i="1"/>
  <c r="N128" i="1"/>
  <c r="O128" i="1" s="1"/>
  <c r="G128" i="1"/>
  <c r="AE127" i="1"/>
  <c r="AD127" i="1"/>
  <c r="AC127" i="1"/>
  <c r="W127" i="1"/>
  <c r="T127" i="1"/>
  <c r="N127" i="1"/>
  <c r="O127" i="1" s="1"/>
  <c r="G127" i="1"/>
  <c r="AE126" i="1"/>
  <c r="AD126" i="1"/>
  <c r="AC126" i="1"/>
  <c r="W126" i="1"/>
  <c r="T126" i="1"/>
  <c r="N126" i="1"/>
  <c r="O126" i="1" s="1"/>
  <c r="G126" i="1"/>
  <c r="AE125" i="1"/>
  <c r="AD125" i="1"/>
  <c r="AC125" i="1"/>
  <c r="W125" i="1"/>
  <c r="W131" i="1" s="1"/>
  <c r="T125" i="1"/>
  <c r="T131" i="1" s="1"/>
  <c r="N125" i="1"/>
  <c r="N131" i="1" s="1"/>
  <c r="G125" i="1"/>
  <c r="AD124" i="1"/>
  <c r="AB124" i="1"/>
  <c r="AA124" i="1"/>
  <c r="Z124" i="1"/>
  <c r="Y124" i="1"/>
  <c r="W124" i="1"/>
  <c r="V124" i="1"/>
  <c r="U124" i="1"/>
  <c r="S124" i="1"/>
  <c r="R124" i="1"/>
  <c r="Q124" i="1"/>
  <c r="P124" i="1"/>
  <c r="M124" i="1"/>
  <c r="I124" i="1"/>
  <c r="H124" i="1"/>
  <c r="AD123" i="1"/>
  <c r="AE123" i="1" s="1"/>
  <c r="AC123" i="1"/>
  <c r="W123" i="1"/>
  <c r="T123" i="1"/>
  <c r="N123" i="1"/>
  <c r="O123" i="1" s="1"/>
  <c r="G123" i="1"/>
  <c r="AD122" i="1"/>
  <c r="AE122" i="1" s="1"/>
  <c r="AC122" i="1"/>
  <c r="W122" i="1"/>
  <c r="T122" i="1"/>
  <c r="N122" i="1"/>
  <c r="O122" i="1" s="1"/>
  <c r="G122" i="1"/>
  <c r="AD121" i="1"/>
  <c r="AE121" i="1" s="1"/>
  <c r="AC121" i="1"/>
  <c r="W121" i="1"/>
  <c r="T121" i="1"/>
  <c r="N121" i="1"/>
  <c r="O121" i="1" s="1"/>
  <c r="G121" i="1"/>
  <c r="AD120" i="1"/>
  <c r="AE120" i="1" s="1"/>
  <c r="AC120" i="1"/>
  <c r="W120" i="1"/>
  <c r="T120" i="1"/>
  <c r="N120" i="1"/>
  <c r="O120" i="1" s="1"/>
  <c r="G120" i="1"/>
  <c r="AD119" i="1"/>
  <c r="AE119" i="1" s="1"/>
  <c r="AC119" i="1"/>
  <c r="W119" i="1"/>
  <c r="T119" i="1"/>
  <c r="T124" i="1" s="1"/>
  <c r="N119" i="1"/>
  <c r="O119" i="1" s="1"/>
  <c r="G119" i="1"/>
  <c r="AC118" i="1"/>
  <c r="N118" i="1"/>
  <c r="AB117" i="1"/>
  <c r="AA117" i="1"/>
  <c r="Z117" i="1"/>
  <c r="AD117" i="1" s="1"/>
  <c r="Y117" i="1"/>
  <c r="V117" i="1"/>
  <c r="U117" i="1"/>
  <c r="S117" i="1"/>
  <c r="R117" i="1"/>
  <c r="Q117" i="1"/>
  <c r="P117" i="1"/>
  <c r="N117" i="1"/>
  <c r="M117" i="1"/>
  <c r="L117" i="1"/>
  <c r="K117" i="1"/>
  <c r="J117" i="1"/>
  <c r="I117" i="1"/>
  <c r="H117" i="1"/>
  <c r="AD116" i="1"/>
  <c r="AE116" i="1" s="1"/>
  <c r="AC116" i="1"/>
  <c r="W116" i="1"/>
  <c r="T116" i="1"/>
  <c r="O116" i="1"/>
  <c r="N116" i="1"/>
  <c r="G116" i="1"/>
  <c r="AD115" i="1"/>
  <c r="AE115" i="1" s="1"/>
  <c r="AC115" i="1"/>
  <c r="W115" i="1"/>
  <c r="T115" i="1"/>
  <c r="O115" i="1"/>
  <c r="N115" i="1"/>
  <c r="G115" i="1"/>
  <c r="AD114" i="1"/>
  <c r="AE114" i="1" s="1"/>
  <c r="AC114" i="1"/>
  <c r="W114" i="1"/>
  <c r="T114" i="1"/>
  <c r="O114" i="1"/>
  <c r="N114" i="1"/>
  <c r="G114" i="1"/>
  <c r="AD113" i="1"/>
  <c r="AE113" i="1" s="1"/>
  <c r="AC113" i="1"/>
  <c r="W113" i="1"/>
  <c r="W117" i="1" s="1"/>
  <c r="T113" i="1"/>
  <c r="T117" i="1" s="1"/>
  <c r="O113" i="1"/>
  <c r="N113" i="1"/>
  <c r="G113" i="1"/>
  <c r="AB112" i="1"/>
  <c r="AA112" i="1"/>
  <c r="Z112" i="1"/>
  <c r="AD112" i="1" s="1"/>
  <c r="Y112" i="1"/>
  <c r="W112" i="1"/>
  <c r="V112" i="1"/>
  <c r="U112" i="1"/>
  <c r="S112" i="1"/>
  <c r="R112" i="1"/>
  <c r="Q112" i="1"/>
  <c r="P112" i="1"/>
  <c r="M112" i="1"/>
  <c r="L112" i="1"/>
  <c r="K112" i="1"/>
  <c r="J112" i="1"/>
  <c r="I112" i="1"/>
  <c r="H112" i="1"/>
  <c r="AD111" i="1"/>
  <c r="AE111" i="1" s="1"/>
  <c r="AC111" i="1"/>
  <c r="W111" i="1"/>
  <c r="T111" i="1"/>
  <c r="N111" i="1"/>
  <c r="O111" i="1" s="1"/>
  <c r="G111" i="1"/>
  <c r="AD110" i="1"/>
  <c r="AE110" i="1" s="1"/>
  <c r="AC110" i="1"/>
  <c r="W110" i="1"/>
  <c r="T110" i="1"/>
  <c r="N110" i="1"/>
  <c r="O110" i="1" s="1"/>
  <c r="G110" i="1"/>
  <c r="AD109" i="1"/>
  <c r="AE109" i="1" s="1"/>
  <c r="AC109" i="1"/>
  <c r="W109" i="1"/>
  <c r="T109" i="1"/>
  <c r="N109" i="1"/>
  <c r="O109" i="1" s="1"/>
  <c r="G109" i="1"/>
  <c r="AD108" i="1"/>
  <c r="AE108" i="1" s="1"/>
  <c r="AC108" i="1"/>
  <c r="W108" i="1"/>
  <c r="T108" i="1"/>
  <c r="T112" i="1" s="1"/>
  <c r="N108" i="1"/>
  <c r="N112" i="1" s="1"/>
  <c r="G108" i="1"/>
  <c r="N107" i="1"/>
  <c r="O107" i="1" s="1"/>
  <c r="AB106" i="1"/>
  <c r="AA106" i="1"/>
  <c r="Z106" i="1"/>
  <c r="AD106" i="1" s="1"/>
  <c r="Y106" i="1"/>
  <c r="W106" i="1"/>
  <c r="V106" i="1"/>
  <c r="U106" i="1"/>
  <c r="S106" i="1"/>
  <c r="R106" i="1"/>
  <c r="Q106" i="1"/>
  <c r="P106" i="1"/>
  <c r="N106" i="1"/>
  <c r="M106" i="1"/>
  <c r="L106" i="1"/>
  <c r="K106" i="1"/>
  <c r="J106" i="1"/>
  <c r="I106" i="1"/>
  <c r="H106" i="1"/>
  <c r="AD105" i="1"/>
  <c r="AE105" i="1" s="1"/>
  <c r="AC105" i="1"/>
  <c r="W105" i="1"/>
  <c r="T105" i="1"/>
  <c r="N105" i="1"/>
  <c r="O105" i="1" s="1"/>
  <c r="G105" i="1"/>
  <c r="AD104" i="1"/>
  <c r="AE104" i="1" s="1"/>
  <c r="AC104" i="1"/>
  <c r="W104" i="1"/>
  <c r="T104" i="1"/>
  <c r="N104" i="1"/>
  <c r="O104" i="1" s="1"/>
  <c r="G104" i="1"/>
  <c r="AD103" i="1"/>
  <c r="AE103" i="1" s="1"/>
  <c r="AC103" i="1"/>
  <c r="W103" i="1"/>
  <c r="T103" i="1"/>
  <c r="N103" i="1"/>
  <c r="O103" i="1" s="1"/>
  <c r="G103" i="1"/>
  <c r="AD102" i="1"/>
  <c r="AE102" i="1" s="1"/>
  <c r="AC102" i="1"/>
  <c r="W102" i="1"/>
  <c r="T102" i="1"/>
  <c r="T106" i="1" s="1"/>
  <c r="N102" i="1"/>
  <c r="O102" i="1" s="1"/>
  <c r="G102" i="1"/>
  <c r="AB101" i="1"/>
  <c r="AD101" i="1" s="1"/>
  <c r="AA101" i="1"/>
  <c r="Z101" i="1"/>
  <c r="Y101" i="1"/>
  <c r="V101" i="1"/>
  <c r="U101" i="1"/>
  <c r="S101" i="1"/>
  <c r="R101" i="1"/>
  <c r="Q101" i="1"/>
  <c r="P101" i="1"/>
  <c r="M101" i="1"/>
  <c r="L101" i="1"/>
  <c r="K101" i="1"/>
  <c r="J101" i="1"/>
  <c r="I101" i="1"/>
  <c r="H101" i="1"/>
  <c r="AD100" i="1"/>
  <c r="AE100" i="1" s="1"/>
  <c r="AC100" i="1"/>
  <c r="W100" i="1"/>
  <c r="T100" i="1"/>
  <c r="O100" i="1"/>
  <c r="N100" i="1"/>
  <c r="G100" i="1"/>
  <c r="AD99" i="1"/>
  <c r="AE99" i="1" s="1"/>
  <c r="AC99" i="1"/>
  <c r="W99" i="1"/>
  <c r="T99" i="1"/>
  <c r="O99" i="1"/>
  <c r="N99" i="1"/>
  <c r="G99" i="1"/>
  <c r="AD98" i="1"/>
  <c r="AE98" i="1" s="1"/>
  <c r="AC98" i="1"/>
  <c r="W98" i="1"/>
  <c r="W101" i="1" s="1"/>
  <c r="T98" i="1"/>
  <c r="T101" i="1" s="1"/>
  <c r="O98" i="1"/>
  <c r="N98" i="1"/>
  <c r="N101" i="1" s="1"/>
  <c r="G98" i="1"/>
  <c r="AB97" i="1"/>
  <c r="AA97" i="1"/>
  <c r="Z97" i="1"/>
  <c r="AD97" i="1" s="1"/>
  <c r="Y97" i="1"/>
  <c r="V97" i="1"/>
  <c r="U97" i="1"/>
  <c r="R97" i="1"/>
  <c r="Q97" i="1"/>
  <c r="P97" i="1"/>
  <c r="N97" i="1"/>
  <c r="M97" i="1"/>
  <c r="L97" i="1"/>
  <c r="K97" i="1"/>
  <c r="J97" i="1"/>
  <c r="I97" i="1"/>
  <c r="H97" i="1"/>
  <c r="AD96" i="1"/>
  <c r="AE96" i="1" s="1"/>
  <c r="AC96" i="1"/>
  <c r="W96" i="1"/>
  <c r="T96" i="1"/>
  <c r="O96" i="1"/>
  <c r="N96" i="1"/>
  <c r="G96" i="1"/>
  <c r="AD95" i="1"/>
  <c r="AE95" i="1" s="1"/>
  <c r="AC95" i="1"/>
  <c r="W95" i="1"/>
  <c r="T95" i="1"/>
  <c r="O95" i="1"/>
  <c r="N95" i="1"/>
  <c r="G95" i="1"/>
  <c r="AD94" i="1"/>
  <c r="AE94" i="1" s="1"/>
  <c r="AC94" i="1"/>
  <c r="W94" i="1"/>
  <c r="T94" i="1"/>
  <c r="O94" i="1"/>
  <c r="N94" i="1"/>
  <c r="G94" i="1"/>
  <c r="AD93" i="1"/>
  <c r="AE93" i="1" s="1"/>
  <c r="AC93" i="1"/>
  <c r="W93" i="1"/>
  <c r="W97" i="1" s="1"/>
  <c r="T93" i="1"/>
  <c r="O93" i="1"/>
  <c r="N93" i="1"/>
  <c r="G93" i="1"/>
  <c r="AD92" i="1"/>
  <c r="AE92" i="1" s="1"/>
  <c r="W92" i="1"/>
  <c r="AD91" i="1"/>
  <c r="AB91" i="1"/>
  <c r="AA91" i="1"/>
  <c r="Z91" i="1"/>
  <c r="Y91" i="1"/>
  <c r="V91" i="1"/>
  <c r="S91" i="1"/>
  <c r="R91" i="1"/>
  <c r="Q91" i="1"/>
  <c r="P91" i="1"/>
  <c r="M91" i="1"/>
  <c r="L91" i="1"/>
  <c r="K91" i="1"/>
  <c r="J91" i="1"/>
  <c r="I91" i="1"/>
  <c r="H91" i="1"/>
  <c r="AD90" i="1"/>
  <c r="AE90" i="1" s="1"/>
  <c r="AC90" i="1"/>
  <c r="W90" i="1"/>
  <c r="T90" i="1"/>
  <c r="O90" i="1"/>
  <c r="N90" i="1"/>
  <c r="G90" i="1"/>
  <c r="AD89" i="1"/>
  <c r="AE89" i="1" s="1"/>
  <c r="AC89" i="1"/>
  <c r="W89" i="1"/>
  <c r="T89" i="1"/>
  <c r="O89" i="1"/>
  <c r="N89" i="1"/>
  <c r="G89" i="1"/>
  <c r="AD88" i="1"/>
  <c r="AE88" i="1" s="1"/>
  <c r="AC88" i="1"/>
  <c r="W88" i="1"/>
  <c r="T88" i="1"/>
  <c r="T91" i="1" s="1"/>
  <c r="N88" i="1"/>
  <c r="G88" i="1"/>
  <c r="AE87" i="1"/>
  <c r="AD87" i="1"/>
  <c r="AC87" i="1"/>
  <c r="W87" i="1"/>
  <c r="T87" i="1"/>
  <c r="N87" i="1"/>
  <c r="O87" i="1" s="1"/>
  <c r="G87" i="1"/>
  <c r="AE86" i="1"/>
  <c r="AD86" i="1"/>
  <c r="AC86" i="1"/>
  <c r="W86" i="1"/>
  <c r="W91" i="1" s="1"/>
  <c r="N86" i="1"/>
  <c r="N91" i="1" s="1"/>
  <c r="G86" i="1"/>
  <c r="AB85" i="1"/>
  <c r="AA85" i="1"/>
  <c r="Z85" i="1"/>
  <c r="AD85" i="1" s="1"/>
  <c r="Y85" i="1"/>
  <c r="V85" i="1"/>
  <c r="U85" i="1"/>
  <c r="R85" i="1"/>
  <c r="Q85" i="1"/>
  <c r="P85" i="1"/>
  <c r="M85" i="1"/>
  <c r="L85" i="1"/>
  <c r="K85" i="1"/>
  <c r="J85" i="1"/>
  <c r="I85" i="1"/>
  <c r="H85" i="1"/>
  <c r="AD84" i="1"/>
  <c r="AE84" i="1" s="1"/>
  <c r="AC84" i="1"/>
  <c r="W84" i="1"/>
  <c r="W85" i="1" s="1"/>
  <c r="S84" i="1"/>
  <c r="T84" i="1" s="1"/>
  <c r="N84" i="1"/>
  <c r="O84" i="1" s="1"/>
  <c r="G84" i="1"/>
  <c r="AD83" i="1"/>
  <c r="AE83" i="1" s="1"/>
  <c r="AC83" i="1"/>
  <c r="W83" i="1"/>
  <c r="T83" i="1"/>
  <c r="S83" i="1"/>
  <c r="N83" i="1"/>
  <c r="G83" i="1"/>
  <c r="O83" i="1" s="1"/>
  <c r="AD82" i="1"/>
  <c r="AE82" i="1" s="1"/>
  <c r="AC82" i="1"/>
  <c r="W82" i="1"/>
  <c r="S82" i="1"/>
  <c r="T82" i="1" s="1"/>
  <c r="N82" i="1"/>
  <c r="O82" i="1" s="1"/>
  <c r="G82" i="1"/>
  <c r="AE81" i="1"/>
  <c r="AD81" i="1"/>
  <c r="AC81" i="1"/>
  <c r="W81" i="1"/>
  <c r="T81" i="1"/>
  <c r="S81" i="1"/>
  <c r="N81" i="1"/>
  <c r="O81" i="1" s="1"/>
  <c r="G81" i="1"/>
  <c r="AD80" i="1"/>
  <c r="AE80" i="1" s="1"/>
  <c r="AC80" i="1"/>
  <c r="W80" i="1"/>
  <c r="S80" i="1"/>
  <c r="S85" i="1" s="1"/>
  <c r="N80" i="1"/>
  <c r="O80" i="1" s="1"/>
  <c r="G80" i="1"/>
  <c r="AD78" i="1"/>
  <c r="AB78" i="1"/>
  <c r="AA78" i="1"/>
  <c r="Z78" i="1"/>
  <c r="Y78" i="1"/>
  <c r="V78" i="1"/>
  <c r="U78" i="1"/>
  <c r="S78" i="1"/>
  <c r="R78" i="1"/>
  <c r="Q78" i="1"/>
  <c r="P78" i="1"/>
  <c r="N78" i="1"/>
  <c r="M78" i="1"/>
  <c r="L78" i="1"/>
  <c r="K78" i="1"/>
  <c r="J78" i="1"/>
  <c r="I78" i="1"/>
  <c r="H78" i="1"/>
  <c r="AD77" i="1"/>
  <c r="AE77" i="1" s="1"/>
  <c r="AC77" i="1"/>
  <c r="W77" i="1"/>
  <c r="T77" i="1"/>
  <c r="N77" i="1"/>
  <c r="O77" i="1" s="1"/>
  <c r="G77" i="1"/>
  <c r="AD76" i="1"/>
  <c r="AE76" i="1" s="1"/>
  <c r="AC76" i="1"/>
  <c r="N76" i="1"/>
  <c r="O76" i="1" s="1"/>
  <c r="G76" i="1"/>
  <c r="AD75" i="1"/>
  <c r="AE75" i="1" s="1"/>
  <c r="AC75" i="1"/>
  <c r="W75" i="1"/>
  <c r="T75" i="1"/>
  <c r="N75" i="1"/>
  <c r="O75" i="1" s="1"/>
  <c r="G75" i="1"/>
  <c r="AD74" i="1"/>
  <c r="AE74" i="1" s="1"/>
  <c r="AC74" i="1"/>
  <c r="W74" i="1"/>
  <c r="T74" i="1"/>
  <c r="N74" i="1"/>
  <c r="O74" i="1" s="1"/>
  <c r="G74" i="1"/>
  <c r="AD73" i="1"/>
  <c r="AE73" i="1" s="1"/>
  <c r="AC73" i="1"/>
  <c r="W73" i="1"/>
  <c r="T73" i="1"/>
  <c r="N73" i="1"/>
  <c r="O73" i="1" s="1"/>
  <c r="G73" i="1"/>
  <c r="AD72" i="1"/>
  <c r="AE72" i="1" s="1"/>
  <c r="AC72" i="1"/>
  <c r="W72" i="1"/>
  <c r="T72" i="1"/>
  <c r="N72" i="1"/>
  <c r="O72" i="1" s="1"/>
  <c r="G72" i="1"/>
  <c r="AD71" i="1"/>
  <c r="AE71" i="1" s="1"/>
  <c r="AC71" i="1"/>
  <c r="W71" i="1"/>
  <c r="W78" i="1" s="1"/>
  <c r="T71" i="1"/>
  <c r="T78" i="1" s="1"/>
  <c r="N71" i="1"/>
  <c r="O71" i="1" s="1"/>
  <c r="G71" i="1"/>
  <c r="AB70" i="1"/>
  <c r="AA70" i="1"/>
  <c r="Z70" i="1"/>
  <c r="AD70" i="1" s="1"/>
  <c r="Y70" i="1"/>
  <c r="V70" i="1"/>
  <c r="U70" i="1"/>
  <c r="S70" i="1"/>
  <c r="R70" i="1"/>
  <c r="Q70" i="1"/>
  <c r="P70" i="1"/>
  <c r="M70" i="1"/>
  <c r="L70" i="1"/>
  <c r="K70" i="1"/>
  <c r="J70" i="1"/>
  <c r="I70" i="1"/>
  <c r="H70" i="1"/>
  <c r="AE69" i="1"/>
  <c r="AD69" i="1"/>
  <c r="AC69" i="1"/>
  <c r="W69" i="1"/>
  <c r="T69" i="1"/>
  <c r="N69" i="1"/>
  <c r="O69" i="1" s="1"/>
  <c r="G69" i="1"/>
  <c r="AE68" i="1"/>
  <c r="AD68" i="1"/>
  <c r="AC68" i="1"/>
  <c r="W68" i="1"/>
  <c r="T68" i="1"/>
  <c r="N68" i="1"/>
  <c r="O68" i="1" s="1"/>
  <c r="G68" i="1"/>
  <c r="AE67" i="1"/>
  <c r="AD67" i="1"/>
  <c r="AC67" i="1"/>
  <c r="W67" i="1"/>
  <c r="T67" i="1"/>
  <c r="N67" i="1"/>
  <c r="O67" i="1" s="1"/>
  <c r="G67" i="1"/>
  <c r="AE66" i="1"/>
  <c r="AD66" i="1"/>
  <c r="AC66" i="1"/>
  <c r="W66" i="1"/>
  <c r="T66" i="1"/>
  <c r="N66" i="1"/>
  <c r="O66" i="1" s="1"/>
  <c r="G66" i="1"/>
  <c r="AE65" i="1"/>
  <c r="AD65" i="1"/>
  <c r="AC65" i="1"/>
  <c r="W65" i="1"/>
  <c r="W70" i="1" s="1"/>
  <c r="T65" i="1"/>
  <c r="T70" i="1" s="1"/>
  <c r="N65" i="1"/>
  <c r="N70" i="1" s="1"/>
  <c r="G65" i="1"/>
  <c r="AD64" i="1"/>
  <c r="AB64" i="1"/>
  <c r="AA64" i="1"/>
  <c r="Z64" i="1"/>
  <c r="Y64" i="1"/>
  <c r="V64" i="1"/>
  <c r="U64" i="1"/>
  <c r="T64" i="1"/>
  <c r="S64" i="1"/>
  <c r="R64" i="1"/>
  <c r="Q64" i="1"/>
  <c r="P64" i="1"/>
  <c r="M64" i="1"/>
  <c r="K64" i="1"/>
  <c r="J64" i="1"/>
  <c r="I64" i="1"/>
  <c r="H64" i="1"/>
  <c r="AD63" i="1"/>
  <c r="AE63" i="1" s="1"/>
  <c r="AC63" i="1"/>
  <c r="W63" i="1"/>
  <c r="T63" i="1"/>
  <c r="O63" i="1"/>
  <c r="N63" i="1"/>
  <c r="G63" i="1"/>
  <c r="AD62" i="1"/>
  <c r="AE62" i="1" s="1"/>
  <c r="AC62" i="1"/>
  <c r="W62" i="1"/>
  <c r="T62" i="1"/>
  <c r="O62" i="1"/>
  <c r="N62" i="1"/>
  <c r="G62" i="1"/>
  <c r="AD61" i="1"/>
  <c r="AE61" i="1" s="1"/>
  <c r="AC61" i="1"/>
  <c r="W61" i="1"/>
  <c r="T61" i="1"/>
  <c r="O61" i="1"/>
  <c r="N61" i="1"/>
  <c r="G61" i="1"/>
  <c r="AD60" i="1"/>
  <c r="AE60" i="1" s="1"/>
  <c r="AC60" i="1"/>
  <c r="W60" i="1"/>
  <c r="T60" i="1"/>
  <c r="O60" i="1"/>
  <c r="N60" i="1"/>
  <c r="N64" i="1" s="1"/>
  <c r="G60" i="1"/>
  <c r="AD59" i="1"/>
  <c r="AE59" i="1" s="1"/>
  <c r="AC59" i="1"/>
  <c r="W59" i="1"/>
  <c r="W64" i="1" s="1"/>
  <c r="T59" i="1"/>
  <c r="G59" i="1"/>
  <c r="AB58" i="1"/>
  <c r="AA58" i="1"/>
  <c r="Z58" i="1"/>
  <c r="AD58" i="1" s="1"/>
  <c r="Y58" i="1"/>
  <c r="V58" i="1"/>
  <c r="U58" i="1"/>
  <c r="S58" i="1"/>
  <c r="R58" i="1"/>
  <c r="Q58" i="1"/>
  <c r="P58" i="1"/>
  <c r="M58" i="1"/>
  <c r="K58" i="1"/>
  <c r="J58" i="1"/>
  <c r="I58" i="1"/>
  <c r="H58" i="1"/>
  <c r="AD57" i="1"/>
  <c r="AE57" i="1" s="1"/>
  <c r="AC57" i="1"/>
  <c r="W57" i="1"/>
  <c r="T57" i="1"/>
  <c r="N57" i="1"/>
  <c r="O57" i="1" s="1"/>
  <c r="G57" i="1"/>
  <c r="AD56" i="1"/>
  <c r="AE56" i="1" s="1"/>
  <c r="AC56" i="1"/>
  <c r="W56" i="1"/>
  <c r="T56" i="1"/>
  <c r="N56" i="1"/>
  <c r="O56" i="1" s="1"/>
  <c r="G56" i="1"/>
  <c r="AD55" i="1"/>
  <c r="AE55" i="1" s="1"/>
  <c r="AC55" i="1"/>
  <c r="W55" i="1"/>
  <c r="W58" i="1" s="1"/>
  <c r="T55" i="1"/>
  <c r="N55" i="1"/>
  <c r="O55" i="1" s="1"/>
  <c r="G55" i="1"/>
  <c r="AD54" i="1"/>
  <c r="AE54" i="1" s="1"/>
  <c r="AC54" i="1"/>
  <c r="T54" i="1"/>
  <c r="O54" i="1"/>
  <c r="G54" i="1"/>
  <c r="AE53" i="1"/>
  <c r="AD53" i="1"/>
  <c r="AC53" i="1"/>
  <c r="W53" i="1"/>
  <c r="T53" i="1"/>
  <c r="T58" i="1" s="1"/>
  <c r="N53" i="1"/>
  <c r="O53" i="1" s="1"/>
  <c r="G53" i="1"/>
  <c r="AE52" i="1"/>
  <c r="AD52" i="1"/>
  <c r="AC52" i="1"/>
  <c r="W52" i="1"/>
  <c r="N52" i="1"/>
  <c r="N58" i="1" s="1"/>
  <c r="G52" i="1"/>
  <c r="AB51" i="1"/>
  <c r="AA51" i="1"/>
  <c r="Z51" i="1"/>
  <c r="AD51" i="1" s="1"/>
  <c r="Y51" i="1"/>
  <c r="W51" i="1"/>
  <c r="V51" i="1"/>
  <c r="U51" i="1"/>
  <c r="S51" i="1"/>
  <c r="R51" i="1"/>
  <c r="Q51" i="1"/>
  <c r="P51" i="1"/>
  <c r="N51" i="1"/>
  <c r="M51" i="1"/>
  <c r="L51" i="1"/>
  <c r="K51" i="1"/>
  <c r="J51" i="1"/>
  <c r="I51" i="1"/>
  <c r="H51" i="1"/>
  <c r="AD50" i="1"/>
  <c r="AE50" i="1" s="1"/>
  <c r="AC50" i="1"/>
  <c r="W50" i="1"/>
  <c r="T50" i="1"/>
  <c r="N50" i="1"/>
  <c r="O50" i="1" s="1"/>
  <c r="G50" i="1"/>
  <c r="AD49" i="1"/>
  <c r="AE49" i="1" s="1"/>
  <c r="AC49" i="1"/>
  <c r="W49" i="1"/>
  <c r="T49" i="1"/>
  <c r="N49" i="1"/>
  <c r="O49" i="1" s="1"/>
  <c r="G49" i="1"/>
  <c r="AD48" i="1"/>
  <c r="AE48" i="1" s="1"/>
  <c r="AC48" i="1"/>
  <c r="W48" i="1"/>
  <c r="T48" i="1"/>
  <c r="N48" i="1"/>
  <c r="O48" i="1" s="1"/>
  <c r="G48" i="1"/>
  <c r="AD47" i="1"/>
  <c r="AE47" i="1" s="1"/>
  <c r="AC47" i="1"/>
  <c r="W47" i="1"/>
  <c r="T47" i="1"/>
  <c r="N47" i="1"/>
  <c r="O47" i="1" s="1"/>
  <c r="G47" i="1"/>
  <c r="AD46" i="1"/>
  <c r="AE46" i="1" s="1"/>
  <c r="AC46" i="1"/>
  <c r="W46" i="1"/>
  <c r="T46" i="1"/>
  <c r="T51" i="1" s="1"/>
  <c r="N46" i="1"/>
  <c r="O46" i="1" s="1"/>
  <c r="G46" i="1"/>
  <c r="AD45" i="1"/>
  <c r="AE45" i="1" s="1"/>
  <c r="AC45" i="1"/>
  <c r="AC51" i="1" s="1"/>
  <c r="W45" i="1"/>
  <c r="O45" i="1"/>
  <c r="N45" i="1"/>
  <c r="G45" i="1"/>
  <c r="V44" i="1"/>
  <c r="U44" i="1"/>
  <c r="AD43" i="1"/>
  <c r="AE43" i="1" s="1"/>
  <c r="AC43" i="1"/>
  <c r="W43" i="1"/>
  <c r="M43" i="1"/>
  <c r="N43" i="1" s="1"/>
  <c r="O43" i="1" s="1"/>
  <c r="G43" i="1"/>
  <c r="AD42" i="1"/>
  <c r="AE42" i="1" s="1"/>
  <c r="AC42" i="1"/>
  <c r="W42" i="1"/>
  <c r="N42" i="1"/>
  <c r="O42" i="1" s="1"/>
  <c r="G42" i="1"/>
  <c r="AD41" i="1"/>
  <c r="AE41" i="1" s="1"/>
  <c r="AC41" i="1"/>
  <c r="W41" i="1"/>
  <c r="O41" i="1"/>
  <c r="N41" i="1"/>
  <c r="G41" i="1"/>
  <c r="AD40" i="1"/>
  <c r="AC40" i="1"/>
  <c r="W40" i="1"/>
  <c r="O40" i="1"/>
  <c r="N40" i="1"/>
  <c r="G40" i="1"/>
  <c r="AD39" i="1"/>
  <c r="AE39" i="1" s="1"/>
  <c r="AC39" i="1"/>
  <c r="W39" i="1"/>
  <c r="N39" i="1"/>
  <c r="O39" i="1" s="1"/>
  <c r="G39" i="1"/>
  <c r="AE38" i="1"/>
  <c r="AD38" i="1"/>
  <c r="AC38" i="1"/>
  <c r="W38" i="1"/>
  <c r="N38" i="1"/>
  <c r="O38" i="1" s="1"/>
  <c r="G38" i="1"/>
  <c r="AD37" i="1"/>
  <c r="AE37" i="1" s="1"/>
  <c r="AC37" i="1"/>
  <c r="W37" i="1"/>
  <c r="N37" i="1"/>
  <c r="O37" i="1" s="1"/>
  <c r="G37" i="1"/>
  <c r="AD36" i="1"/>
  <c r="AC36" i="1"/>
  <c r="W36" i="1"/>
  <c r="N36" i="1"/>
  <c r="O36" i="1" s="1"/>
  <c r="G36" i="1"/>
  <c r="AD35" i="1"/>
  <c r="AE35" i="1" s="1"/>
  <c r="AC35" i="1"/>
  <c r="W35" i="1"/>
  <c r="S35" i="1"/>
  <c r="N35" i="1"/>
  <c r="O35" i="1" s="1"/>
  <c r="G35" i="1"/>
  <c r="AD34" i="1"/>
  <c r="AE34" i="1" s="1"/>
  <c r="AC34" i="1"/>
  <c r="W34" i="1"/>
  <c r="O34" i="1"/>
  <c r="N34" i="1"/>
  <c r="G34" i="1"/>
  <c r="AC33" i="1"/>
  <c r="W33" i="1"/>
  <c r="N33" i="1"/>
  <c r="O33" i="1" s="1"/>
  <c r="G33" i="1"/>
  <c r="AE32" i="1"/>
  <c r="AD32" i="1"/>
  <c r="AC32" i="1"/>
  <c r="W32" i="1"/>
  <c r="N32" i="1"/>
  <c r="O32" i="1" s="1"/>
  <c r="G32" i="1"/>
  <c r="AD31" i="1"/>
  <c r="AE31" i="1" s="1"/>
  <c r="AC31" i="1"/>
  <c r="W31" i="1"/>
  <c r="N31" i="1"/>
  <c r="O31" i="1" s="1"/>
  <c r="G31" i="1"/>
  <c r="AE30" i="1"/>
  <c r="AD30" i="1"/>
  <c r="AC30" i="1"/>
  <c r="W30" i="1"/>
  <c r="N30" i="1"/>
  <c r="O30" i="1" s="1"/>
  <c r="G30" i="1"/>
  <c r="AD29" i="1"/>
  <c r="AE29" i="1" s="1"/>
  <c r="AC29" i="1"/>
  <c r="W29" i="1"/>
  <c r="N29" i="1"/>
  <c r="G29" i="1"/>
  <c r="O29" i="1" s="1"/>
  <c r="AD28" i="1"/>
  <c r="AE28" i="1" s="1"/>
  <c r="AC28" i="1"/>
  <c r="W28" i="1"/>
  <c r="O28" i="1"/>
  <c r="N28" i="1"/>
  <c r="G28" i="1"/>
  <c r="AD27" i="1"/>
  <c r="AE27" i="1" s="1"/>
  <c r="AC27" i="1"/>
  <c r="W27" i="1"/>
  <c r="N27" i="1"/>
  <c r="O27" i="1" s="1"/>
  <c r="G27" i="1"/>
  <c r="AD23" i="1"/>
  <c r="AE23" i="1" s="1"/>
  <c r="AC23" i="1"/>
  <c r="W23" i="1"/>
  <c r="O23" i="1"/>
  <c r="N23" i="1"/>
  <c r="G23" i="1"/>
  <c r="AE22" i="1"/>
  <c r="AD22" i="1"/>
  <c r="AC22" i="1"/>
  <c r="W22" i="1"/>
  <c r="S22" i="1"/>
  <c r="O22" i="1"/>
  <c r="N22" i="1"/>
  <c r="G22" i="1"/>
  <c r="AE21" i="1"/>
  <c r="AD21" i="1"/>
  <c r="AC21" i="1"/>
  <c r="W21" i="1"/>
  <c r="N21" i="1"/>
  <c r="O21" i="1" s="1"/>
  <c r="G21" i="1"/>
  <c r="AE20" i="1"/>
  <c r="AD20" i="1"/>
  <c r="AC20" i="1"/>
  <c r="W20" i="1"/>
  <c r="N20" i="1"/>
  <c r="O20" i="1" s="1"/>
  <c r="G20" i="1"/>
  <c r="AD16" i="1"/>
  <c r="AE16" i="1" s="1"/>
  <c r="AC16" i="1"/>
  <c r="W16" i="1"/>
  <c r="N16" i="1"/>
  <c r="O16" i="1" s="1"/>
  <c r="G16" i="1"/>
  <c r="AE15" i="1"/>
  <c r="AD15" i="1"/>
  <c r="AC15" i="1"/>
  <c r="W15" i="1"/>
  <c r="N15" i="1"/>
  <c r="O15" i="1" s="1"/>
  <c r="G15" i="1"/>
  <c r="AD14" i="1"/>
  <c r="AE14" i="1" s="1"/>
  <c r="AC14" i="1"/>
  <c r="W14" i="1"/>
  <c r="N14" i="1"/>
  <c r="G14" i="1"/>
  <c r="O14" i="1" s="1"/>
  <c r="AD13" i="1"/>
  <c r="AE13" i="1" s="1"/>
  <c r="AC13" i="1"/>
  <c r="W13" i="1"/>
  <c r="O13" i="1"/>
  <c r="N13" i="1"/>
  <c r="G13" i="1"/>
  <c r="AD12" i="1"/>
  <c r="AE12" i="1" s="1"/>
  <c r="AC12" i="1"/>
  <c r="W12" i="1"/>
  <c r="N12" i="1"/>
  <c r="O12" i="1" s="1"/>
  <c r="G12" i="1"/>
  <c r="AD11" i="1"/>
  <c r="AE11" i="1" s="1"/>
  <c r="AC11" i="1"/>
  <c r="W11" i="1"/>
  <c r="O11" i="1"/>
  <c r="N11" i="1"/>
  <c r="G11" i="1"/>
  <c r="L124" i="1" l="1"/>
  <c r="O149" i="1"/>
  <c r="N152" i="1"/>
  <c r="N124" i="1"/>
  <c r="O141" i="1"/>
  <c r="O52" i="1"/>
  <c r="N85" i="1"/>
  <c r="O86" i="1"/>
  <c r="O108" i="1"/>
  <c r="O65" i="1"/>
  <c r="T80" i="1"/>
  <c r="T85" i="1" s="1"/>
  <c r="O125" i="1"/>
  <c r="J124" i="1"/>
  <c r="O118" i="1"/>
  <c r="K124" i="1"/>
</calcChain>
</file>

<file path=xl/sharedStrings.xml><?xml version="1.0" encoding="utf-8"?>
<sst xmlns="http://schemas.openxmlformats.org/spreadsheetml/2006/main" count="190" uniqueCount="154">
  <si>
    <t>Мониторинг соблюдения органами местного самоуправления муниципальных образований Ивановской области нормативов формирования расходов на содержание органов местного самоуправления  за 2 квартал 2026 года</t>
  </si>
  <si>
    <t>Муниципальный район</t>
  </si>
  <si>
    <t>Муниципальные образования</t>
  </si>
  <si>
    <t>Численность населения по состоянию на 01.01.2025 г</t>
  </si>
  <si>
    <t>Норматив на содержание ОМС на 2026 год, установленные по пост. Прав-ва от 15.03.2011 № 65-п</t>
  </si>
  <si>
    <r>
      <t xml:space="preserve">Расходы на содержание органов местного самоуправления муниципальных образований Ивановской области исходя из норматива </t>
    </r>
    <r>
      <rPr>
        <b/>
        <sz val="12"/>
        <rFont val="Times New Roman"/>
        <family val="1"/>
        <charset val="204"/>
      </rPr>
      <t xml:space="preserve">на 2026 год </t>
    </r>
    <r>
      <rPr>
        <sz val="12"/>
        <rFont val="Times New Roman"/>
        <family val="1"/>
        <charset val="204"/>
      </rPr>
      <t>установленные по пост. Прав-ва Ив.обл от 15.03.2011 № 65-п</t>
    </r>
  </si>
  <si>
    <t xml:space="preserve"> Утвержденные расходы на содержание органов местного самоупарвления (без КДН) всего по состоянию на 30.06.2026</t>
  </si>
  <si>
    <t xml:space="preserve">В том числе </t>
  </si>
  <si>
    <t>Переданные полномочия</t>
  </si>
  <si>
    <t>ИТОГО Утвержденные расходы на содержание органов местного самоуправления в бюджетах муниципальных образований  по состоянию на 30.06.2026</t>
  </si>
  <si>
    <t>Отклонение</t>
  </si>
  <si>
    <t>Зарплата и начисления на оплату труда депутатов, выборных долж.лиц, мун.сл. ВСЕГО 211+213</t>
  </si>
  <si>
    <t>Переданные полномочия на оплату депутатов, выборных должностных лиц местного самоуправления, осуществл.свои полном на пост. Основе мун.сл 211+213</t>
  </si>
  <si>
    <t>Итого Фот без КДН и перед полномоч</t>
  </si>
  <si>
    <t>Расходвы на содержание ОМС по КДН,         тыс. руб.</t>
  </si>
  <si>
    <t>Расходы на содержание ОМС по адм. Комиссиям,         тыс. руб.</t>
  </si>
  <si>
    <t>КДН + адм комиссии</t>
  </si>
  <si>
    <r>
      <t xml:space="preserve">Предельная численность депутатов, выборных должностных лиц местного самоуправления, осуществляющих свои полномочия на постоянной основе, муниципальных служащих, используемая при расчете нормативов формирования расходов на содержание органов местного самоуправления, доведенных в соответствии с Методикой, утвержденной постановл. Правит-ва Ив. обл от 15.03.2011 № 65-п              </t>
    </r>
    <r>
      <rPr>
        <b/>
        <sz val="12"/>
        <rFont val="Times New Roman"/>
        <family val="1"/>
        <charset val="204"/>
      </rPr>
      <t>на 2026 год</t>
    </r>
  </si>
  <si>
    <t>Численность работников органов местного самоуправления</t>
  </si>
  <si>
    <t>Численность депутатов, выборных должностных лиц местного самоуправления осуществляющих свои полномочия на постоянной основе, муниципальных служащих</t>
  </si>
  <si>
    <t>Кроме того</t>
  </si>
  <si>
    <t>Утвержденная численность депутатов, выборных должностных лиц местного самоуправления осуществляющих свои полномочия на постоянной основе, муниципальных служащих по состоянию на 30.06.2026</t>
  </si>
  <si>
    <t>на зарплату ст.211</t>
  </si>
  <si>
    <t>начисления  ст. 213</t>
  </si>
  <si>
    <t>ст.211+ст.213</t>
  </si>
  <si>
    <t>211+213</t>
  </si>
  <si>
    <t>ВСЕГО расходов</t>
  </si>
  <si>
    <t>Численность работников органов местного самоуправления за счет переданных полномочий</t>
  </si>
  <si>
    <t>Численность депутатов,выборных должностных лиц местного самоупарвления за счет переданных полномочий</t>
  </si>
  <si>
    <t>Городские округа</t>
  </si>
  <si>
    <t>Вичуга</t>
  </si>
  <si>
    <t>Иваново</t>
  </si>
  <si>
    <t>Кинешма</t>
  </si>
  <si>
    <t>Кохма</t>
  </si>
  <si>
    <t xml:space="preserve">Тейково </t>
  </si>
  <si>
    <t>Шуя</t>
  </si>
  <si>
    <t>Муниципальные округа</t>
  </si>
  <si>
    <t>Верхнеландеховский м.о.</t>
  </si>
  <si>
    <t>Вичугский м.о.</t>
  </si>
  <si>
    <t>Ивановский м.о.</t>
  </si>
  <si>
    <t>Палехский м.о.</t>
  </si>
  <si>
    <t>Муниципальные районы</t>
  </si>
  <si>
    <t>Фурмановский м.р.</t>
  </si>
  <si>
    <t>Гаврилово-Посадский м.р.</t>
  </si>
  <si>
    <t>Заволжский м.р.</t>
  </si>
  <si>
    <t>Ильинский м.р.</t>
  </si>
  <si>
    <t>Кинешемский м.р.</t>
  </si>
  <si>
    <t>Комсомольский р-н</t>
  </si>
  <si>
    <t>Лежневский м.р.</t>
  </si>
  <si>
    <t>Лухский м.р.</t>
  </si>
  <si>
    <t>Пестяковский м.р.</t>
  </si>
  <si>
    <t>Приволжский м.р.</t>
  </si>
  <si>
    <t>Пучежский м.р.</t>
  </si>
  <si>
    <t>Родниковский м.р.</t>
  </si>
  <si>
    <t>Савинский м.р.</t>
  </si>
  <si>
    <t>Тейковский м.р.</t>
  </si>
  <si>
    <t>Шуйский м.р.</t>
  </si>
  <si>
    <t>Южский м.р.</t>
  </si>
  <si>
    <t>Юрьевецкий м.р.</t>
  </si>
  <si>
    <t>Городские и сельские поселения</t>
  </si>
  <si>
    <t>Фурмановское г/п</t>
  </si>
  <si>
    <t>Дуляпинское с/п</t>
  </si>
  <si>
    <t>Иванковское с/п</t>
  </si>
  <si>
    <t>Панинское с/п</t>
  </si>
  <si>
    <t>Хромцовское с/п</t>
  </si>
  <si>
    <t>Широковское с/п</t>
  </si>
  <si>
    <t>Итого по поселениям</t>
  </si>
  <si>
    <t>Гав-Посадский р-н</t>
  </si>
  <si>
    <t>Г-Посадское г/п</t>
  </si>
  <si>
    <t>Петровское г/п</t>
  </si>
  <si>
    <t>Лобцовское с/п</t>
  </si>
  <si>
    <t>Новоселковское с/п</t>
  </si>
  <si>
    <t>Осановецкое с/п</t>
  </si>
  <si>
    <t>Шекшовское с/п</t>
  </si>
  <si>
    <t>Заволжское г/п</t>
  </si>
  <si>
    <t>Волжское с/п</t>
  </si>
  <si>
    <t>Дмитриевское с/п</t>
  </si>
  <si>
    <t>Междуреченское с/п</t>
  </si>
  <si>
    <t>Сосневское с/п</t>
  </si>
  <si>
    <t>Ильинское г/п</t>
  </si>
  <si>
    <t>Аньковское с/п</t>
  </si>
  <si>
    <t>Ивашевское с/п</t>
  </si>
  <si>
    <t>Исаевское с/п</t>
  </si>
  <si>
    <t>Щенниковское с/п</t>
  </si>
  <si>
    <t>Наволокское г/п</t>
  </si>
  <si>
    <t>Батмановское с/п</t>
  </si>
  <si>
    <t>Горковское с/п</t>
  </si>
  <si>
    <t>Ласкарихинское с/п</t>
  </si>
  <si>
    <t>Луговское с/п</t>
  </si>
  <si>
    <t>Решемское с/п</t>
  </si>
  <si>
    <t>Шилекшинское с/п</t>
  </si>
  <si>
    <t>Комсомольский м.р.</t>
  </si>
  <si>
    <t>Комсомольское г/п</t>
  </si>
  <si>
    <t>Марковское с/п</t>
  </si>
  <si>
    <t>Новоусадебское с/п</t>
  </si>
  <si>
    <t>Октябрьское с/п</t>
  </si>
  <si>
    <t>Писцовское с/п</t>
  </si>
  <si>
    <t>Подозерское с/п</t>
  </si>
  <si>
    <t>Лежневское г/п</t>
  </si>
  <si>
    <t>Лежневское с/п</t>
  </si>
  <si>
    <t>Новогоркинское с/п</t>
  </si>
  <si>
    <t>Сабиновское с/п</t>
  </si>
  <si>
    <t>Шилыковское с/п</t>
  </si>
  <si>
    <t>Лухское г/п</t>
  </si>
  <si>
    <t>Благовещенское с/п</t>
  </si>
  <si>
    <t>Порздневское с/п</t>
  </si>
  <si>
    <t>Рябовское с/п</t>
  </si>
  <si>
    <t>Тимирязевское с/п</t>
  </si>
  <si>
    <t>Пестяковское г/п</t>
  </si>
  <si>
    <t>Нижнеландеховское с/п</t>
  </si>
  <si>
    <t>Пестяковское с/п</t>
  </si>
  <si>
    <t>Приволжское г/п</t>
  </si>
  <si>
    <t>Ингарское с/п</t>
  </si>
  <si>
    <t>Новское с/п</t>
  </si>
  <si>
    <t>Рождественское с/п</t>
  </si>
  <si>
    <t>Пучежское г/п</t>
  </si>
  <si>
    <t>Затеихинское с/п</t>
  </si>
  <si>
    <t>Илья-Высокого с/п</t>
  </si>
  <si>
    <t>Мортковское с/п</t>
  </si>
  <si>
    <t>Сеготское с/п</t>
  </si>
  <si>
    <t>Родниковское г/п</t>
  </si>
  <si>
    <t>Каминское с/п</t>
  </si>
  <si>
    <t>Парское с/п</t>
  </si>
  <si>
    <t>Фелисовское с/п</t>
  </si>
  <si>
    <t xml:space="preserve">Савинское г/п </t>
  </si>
  <si>
    <t>Архиповское с/п</t>
  </si>
  <si>
    <t>Вознесенкское с/п</t>
  </si>
  <si>
    <t>Воскресенское с/п</t>
  </si>
  <si>
    <t>Горячевское с/п</t>
  </si>
  <si>
    <t>Савинское с/п</t>
  </si>
  <si>
    <t>Нерльское г/п</t>
  </si>
  <si>
    <t>Большеклочковское с/п</t>
  </si>
  <si>
    <t>Крапивновское с/п</t>
  </si>
  <si>
    <t>Морозовское с/п</t>
  </si>
  <si>
    <t>Новогоряновское с/п</t>
  </si>
  <si>
    <t>Новолеушинское с/п</t>
  </si>
  <si>
    <t>Колобовское г/п</t>
  </si>
  <si>
    <t>Афанасьевское с/п</t>
  </si>
  <si>
    <t>Васильевское с/п</t>
  </si>
  <si>
    <t>Введенское с/п</t>
  </si>
  <si>
    <t>Китовское с/п</t>
  </si>
  <si>
    <t>Остаповское с/п</t>
  </si>
  <si>
    <t>Перемиловское с/п</t>
  </si>
  <si>
    <t>Семейкинское с/п</t>
  </si>
  <si>
    <t>Южское г/п</t>
  </si>
  <si>
    <t>Мугреево-Никольское с/п</t>
  </si>
  <si>
    <t>Новоклязьменское с/п</t>
  </si>
  <si>
    <t>Талицко-Мугреевское с/п</t>
  </si>
  <si>
    <t>Холуйское с/п</t>
  </si>
  <si>
    <t>Хотимльское с/п</t>
  </si>
  <si>
    <t>Юрьевецкое г/п</t>
  </si>
  <si>
    <t>Елнатское с/п</t>
  </si>
  <si>
    <t>Михайловское с/п</t>
  </si>
  <si>
    <t>Соболевское с/п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</si>
</sst>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64" formatCode="0.000"/>
    <numFmt numFmtId="165" formatCode="0.0"/>
    <numFmt numFmtId="166" formatCode="0.0000"/>
    <numFmt numFmtId="167" formatCode="#,##0.0"/>
    <numFmt numFmtId="168" formatCode="#,##0.00000"/>
    <numFmt numFmtId="169" formatCode="0.000_)"/>
  </numFmts>
  <fonts count="17" x14ac:knownFonts="1">
    <font>
      <sz val="10"/>
      <name val="Arial Cyr"/>
      <charset val="204"/>
    </font>
    <font>
      <sz val="10"/>
      <name val="Arial Cyr"/>
      <charset val="204"/>
    </font>
    <font>
      <b/>
      <sz val="11"/>
      <name val="Arial Cyr"/>
      <charset val="204"/>
    </font>
    <font>
      <b/>
      <sz val="12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name val="Arial Cyr"/>
      <charset val="204"/>
    </font>
    <font>
      <sz val="12"/>
      <name val="Arial Cyr"/>
      <charset val="204"/>
    </font>
    <font>
      <u/>
      <sz val="12"/>
      <name val="Times New Roman"/>
      <family val="1"/>
      <charset val="204"/>
    </font>
    <font>
      <b/>
      <i/>
      <u/>
      <sz val="12"/>
      <name val="Times New Roman"/>
      <family val="1"/>
      <charset val="204"/>
    </font>
    <font>
      <sz val="10"/>
      <name val="Arial Cyr"/>
    </font>
    <font>
      <b/>
      <sz val="10"/>
      <name val="Arial Cyr"/>
      <charset val="204"/>
    </font>
    <font>
      <sz val="12"/>
      <color indexed="8"/>
      <name val="Times New Roman"/>
      <family val="1"/>
      <charset val="204"/>
    </font>
    <font>
      <b/>
      <i/>
      <sz val="12"/>
      <name val="Times New Roman"/>
      <family val="1"/>
      <charset val="204"/>
    </font>
    <font>
      <i/>
      <sz val="12"/>
      <name val="Times New Roman"/>
      <family val="1"/>
      <charset val="204"/>
    </font>
    <font>
      <i/>
      <sz val="12"/>
      <color indexed="8"/>
      <name val="Times New Roman"/>
      <family val="1"/>
      <charset val="204"/>
    </font>
    <font>
      <sz val="12"/>
      <color rgb="FFFF0000"/>
      <name val="Times New Roman"/>
      <family val="1"/>
      <charset val="204"/>
    </font>
    <font>
      <sz val="8"/>
      <name val="Arial Cyr"/>
      <charset val="204"/>
    </font>
  </fonts>
  <fills count="3">
    <fill>
      <patternFill patternType="none"/>
    </fill>
    <fill>
      <patternFill patternType="gray125"/>
    </fill>
    <fill>
      <patternFill patternType="solid">
        <fgColor rgb="FF00B0F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</borders>
  <cellStyleXfs count="5">
    <xf numFmtId="0" fontId="0" fillId="0" borderId="0"/>
    <xf numFmtId="0" fontId="1" fillId="0" borderId="0"/>
    <xf numFmtId="0" fontId="9" fillId="0" borderId="0"/>
    <xf numFmtId="0" fontId="1" fillId="0" borderId="0"/>
    <xf numFmtId="0" fontId="1" fillId="0" borderId="0"/>
  </cellStyleXfs>
  <cellXfs count="195">
    <xf numFmtId="0" fontId="0" fillId="0" borderId="0" xfId="0"/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164" fontId="4" fillId="0" borderId="1" xfId="0" applyNumberFormat="1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165" fontId="4" fillId="0" borderId="1" xfId="0" applyNumberFormat="1" applyFont="1" applyBorder="1" applyAlignment="1">
      <alignment horizontal="center" vertical="center" wrapText="1"/>
    </xf>
    <xf numFmtId="0" fontId="5" fillId="0" borderId="1" xfId="0" applyFont="1" applyBorder="1" applyAlignment="1">
      <alignment vertical="center" wrapText="1"/>
    </xf>
    <xf numFmtId="0" fontId="5" fillId="0" borderId="1" xfId="0" applyFont="1" applyBorder="1" applyAlignment="1">
      <alignment vertical="center"/>
    </xf>
    <xf numFmtId="0" fontId="5" fillId="0" borderId="2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vertical="center"/>
    </xf>
    <xf numFmtId="0" fontId="6" fillId="0" borderId="4" xfId="0" applyFont="1" applyBorder="1" applyAlignment="1">
      <alignment horizontal="center" vertical="center" wrapText="1"/>
    </xf>
    <xf numFmtId="166" fontId="5" fillId="0" borderId="1" xfId="0" applyNumberFormat="1" applyFont="1" applyBorder="1" applyAlignment="1">
      <alignment horizontal="center" vertical="center" wrapText="1"/>
    </xf>
    <xf numFmtId="1" fontId="4" fillId="0" borderId="1" xfId="0" applyNumberFormat="1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165" fontId="4" fillId="0" borderId="1" xfId="0" applyNumberFormat="1" applyFont="1" applyBorder="1" applyAlignment="1">
      <alignment horizontal="center" vertical="center"/>
    </xf>
    <xf numFmtId="0" fontId="6" fillId="0" borderId="1" xfId="0" applyFont="1" applyBorder="1" applyAlignment="1">
      <alignment wrapText="1"/>
    </xf>
    <xf numFmtId="0" fontId="6" fillId="0" borderId="1" xfId="0" applyFont="1" applyBorder="1"/>
    <xf numFmtId="0" fontId="5" fillId="0" borderId="4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6" fillId="0" borderId="4" xfId="0" applyFont="1" applyBorder="1" applyAlignment="1">
      <alignment wrapText="1"/>
    </xf>
    <xf numFmtId="0" fontId="6" fillId="0" borderId="4" xfId="0" applyFont="1" applyBorder="1"/>
    <xf numFmtId="164" fontId="4" fillId="0" borderId="4" xfId="0" applyNumberFormat="1" applyFont="1" applyBorder="1" applyAlignment="1">
      <alignment horizontal="center" vertical="center" wrapText="1"/>
    </xf>
    <xf numFmtId="165" fontId="4" fillId="0" borderId="4" xfId="0" applyNumberFormat="1" applyFont="1" applyBorder="1" applyAlignment="1">
      <alignment horizontal="center" vertical="center" wrapText="1"/>
    </xf>
    <xf numFmtId="0" fontId="5" fillId="0" borderId="4" xfId="0" applyFont="1" applyBorder="1" applyAlignment="1">
      <alignment vertical="center"/>
    </xf>
    <xf numFmtId="0" fontId="4" fillId="0" borderId="4" xfId="0" applyFont="1" applyBorder="1" applyAlignment="1">
      <alignment horizontal="center" vertical="center"/>
    </xf>
    <xf numFmtId="0" fontId="6" fillId="0" borderId="4" xfId="0" applyFont="1" applyBorder="1" applyAlignment="1">
      <alignment vertical="center"/>
    </xf>
    <xf numFmtId="166" fontId="5" fillId="0" borderId="4" xfId="0" applyNumberFormat="1" applyFont="1" applyBorder="1" applyAlignment="1">
      <alignment horizontal="center" vertical="center" wrapText="1"/>
    </xf>
    <xf numFmtId="1" fontId="4" fillId="0" borderId="4" xfId="0" applyNumberFormat="1" applyFont="1" applyBorder="1" applyAlignment="1">
      <alignment horizontal="center" vertical="center" wrapText="1"/>
    </xf>
    <xf numFmtId="165" fontId="4" fillId="0" borderId="4" xfId="0" applyNumberFormat="1" applyFont="1" applyBorder="1" applyAlignment="1">
      <alignment horizontal="center" vertical="center"/>
    </xf>
    <xf numFmtId="0" fontId="7" fillId="0" borderId="6" xfId="0" applyFont="1" applyBorder="1" applyAlignment="1">
      <alignment vertical="center"/>
    </xf>
    <xf numFmtId="0" fontId="8" fillId="0" borderId="7" xfId="0" applyFont="1" applyBorder="1"/>
    <xf numFmtId="0" fontId="4" fillId="0" borderId="7" xfId="0" applyFont="1" applyBorder="1"/>
    <xf numFmtId="166" fontId="3" fillId="0" borderId="7" xfId="0" applyNumberFormat="1" applyFont="1" applyBorder="1"/>
    <xf numFmtId="1" fontId="4" fillId="0" borderId="7" xfId="0" applyNumberFormat="1" applyFont="1" applyBorder="1"/>
    <xf numFmtId="0" fontId="4" fillId="0" borderId="8" xfId="0" applyFont="1" applyBorder="1"/>
    <xf numFmtId="0" fontId="4" fillId="0" borderId="9" xfId="0" applyFont="1" applyBorder="1"/>
    <xf numFmtId="0" fontId="4" fillId="0" borderId="1" xfId="1" applyFont="1" applyBorder="1"/>
    <xf numFmtId="164" fontId="4" fillId="0" borderId="1" xfId="2" applyNumberFormat="1" applyFont="1" applyBorder="1"/>
    <xf numFmtId="165" fontId="4" fillId="0" borderId="1" xfId="2" applyNumberFormat="1" applyFont="1" applyBorder="1"/>
    <xf numFmtId="165" fontId="4" fillId="0" borderId="1" xfId="2" applyNumberFormat="1" applyFont="1" applyBorder="1" applyAlignment="1">
      <alignment vertical="top"/>
    </xf>
    <xf numFmtId="0" fontId="4" fillId="0" borderId="1" xfId="2" applyFont="1" applyBorder="1"/>
    <xf numFmtId="167" fontId="4" fillId="0" borderId="1" xfId="2" applyNumberFormat="1" applyFont="1" applyBorder="1" applyAlignment="1">
      <alignment vertical="top"/>
    </xf>
    <xf numFmtId="167" fontId="4" fillId="0" borderId="1" xfId="3" applyNumberFormat="1" applyFont="1" applyBorder="1"/>
    <xf numFmtId="168" fontId="4" fillId="0" borderId="1" xfId="2" applyNumberFormat="1" applyFont="1" applyBorder="1"/>
    <xf numFmtId="168" fontId="3" fillId="0" borderId="1" xfId="2" applyNumberFormat="1" applyFont="1" applyBorder="1"/>
    <xf numFmtId="1" fontId="4" fillId="0" borderId="1" xfId="2" applyNumberFormat="1" applyFont="1" applyBorder="1"/>
    <xf numFmtId="0" fontId="4" fillId="0" borderId="1" xfId="0" applyFont="1" applyBorder="1"/>
    <xf numFmtId="167" fontId="4" fillId="0" borderId="1" xfId="0" applyNumberFormat="1" applyFont="1" applyBorder="1"/>
    <xf numFmtId="167" fontId="4" fillId="0" borderId="10" xfId="0" applyNumberFormat="1" applyFont="1" applyBorder="1"/>
    <xf numFmtId="0" fontId="4" fillId="0" borderId="11" xfId="1" applyFont="1" applyBorder="1"/>
    <xf numFmtId="0" fontId="8" fillId="0" borderId="12" xfId="0" applyFont="1" applyBorder="1"/>
    <xf numFmtId="164" fontId="4" fillId="0" borderId="12" xfId="2" applyNumberFormat="1" applyFont="1" applyBorder="1"/>
    <xf numFmtId="165" fontId="4" fillId="0" borderId="12" xfId="2" applyNumberFormat="1" applyFont="1" applyBorder="1"/>
    <xf numFmtId="0" fontId="4" fillId="0" borderId="12" xfId="2" applyFont="1" applyBorder="1"/>
    <xf numFmtId="167" fontId="4" fillId="0" borderId="12" xfId="2" applyNumberFormat="1" applyFont="1" applyBorder="1" applyAlignment="1">
      <alignment vertical="top"/>
    </xf>
    <xf numFmtId="167" fontId="4" fillId="0" borderId="12" xfId="3" applyNumberFormat="1" applyFont="1" applyBorder="1"/>
    <xf numFmtId="168" fontId="4" fillId="0" borderId="12" xfId="2" applyNumberFormat="1" applyFont="1" applyBorder="1"/>
    <xf numFmtId="168" fontId="3" fillId="0" borderId="12" xfId="2" applyNumberFormat="1" applyFont="1" applyBorder="1"/>
    <xf numFmtId="1" fontId="4" fillId="0" borderId="12" xfId="2" applyNumberFormat="1" applyFont="1" applyBorder="1"/>
    <xf numFmtId="0" fontId="4" fillId="0" borderId="12" xfId="0" applyFont="1" applyBorder="1"/>
    <xf numFmtId="167" fontId="4" fillId="0" borderId="12" xfId="0" applyNumberFormat="1" applyFont="1" applyBorder="1"/>
    <xf numFmtId="167" fontId="4" fillId="0" borderId="13" xfId="0" applyNumberFormat="1" applyFont="1" applyBorder="1"/>
    <xf numFmtId="0" fontId="4" fillId="0" borderId="6" xfId="1" applyFont="1" applyBorder="1"/>
    <xf numFmtId="164" fontId="4" fillId="0" borderId="7" xfId="2" applyNumberFormat="1" applyFont="1" applyBorder="1"/>
    <xf numFmtId="165" fontId="4" fillId="0" borderId="7" xfId="2" applyNumberFormat="1" applyFont="1" applyBorder="1"/>
    <xf numFmtId="0" fontId="4" fillId="0" borderId="7" xfId="2" applyFont="1" applyBorder="1"/>
    <xf numFmtId="167" fontId="4" fillId="0" borderId="7" xfId="2" applyNumberFormat="1" applyFont="1" applyBorder="1" applyAlignment="1">
      <alignment vertical="top"/>
    </xf>
    <xf numFmtId="167" fontId="4" fillId="0" borderId="7" xfId="3" applyNumberFormat="1" applyFont="1" applyBorder="1"/>
    <xf numFmtId="168" fontId="4" fillId="0" borderId="7" xfId="2" applyNumberFormat="1" applyFont="1" applyBorder="1"/>
    <xf numFmtId="168" fontId="3" fillId="0" borderId="7" xfId="2" applyNumberFormat="1" applyFont="1" applyBorder="1"/>
    <xf numFmtId="1" fontId="4" fillId="0" borderId="7" xfId="2" applyNumberFormat="1" applyFont="1" applyBorder="1"/>
    <xf numFmtId="167" fontId="4" fillId="0" borderId="7" xfId="0" applyNumberFormat="1" applyFont="1" applyBorder="1"/>
    <xf numFmtId="167" fontId="4" fillId="0" borderId="8" xfId="0" applyNumberFormat="1" applyFont="1" applyBorder="1"/>
    <xf numFmtId="0" fontId="4" fillId="0" borderId="9" xfId="1" applyFont="1" applyBorder="1"/>
    <xf numFmtId="166" fontId="10" fillId="0" borderId="0" xfId="0" applyNumberFormat="1" applyFont="1"/>
    <xf numFmtId="1" fontId="0" fillId="0" borderId="0" xfId="0" applyNumberFormat="1"/>
    <xf numFmtId="0" fontId="0" fillId="0" borderId="14" xfId="0" applyBorder="1"/>
    <xf numFmtId="1" fontId="4" fillId="0" borderId="1" xfId="0" applyNumberFormat="1" applyFont="1" applyBorder="1"/>
    <xf numFmtId="0" fontId="11" fillId="0" borderId="1" xfId="0" applyFont="1" applyBorder="1"/>
    <xf numFmtId="167" fontId="4" fillId="0" borderId="1" xfId="2" applyNumberFormat="1" applyFont="1" applyBorder="1"/>
    <xf numFmtId="165" fontId="4" fillId="0" borderId="1" xfId="0" applyNumberFormat="1" applyFont="1" applyBorder="1"/>
    <xf numFmtId="1" fontId="4" fillId="0" borderId="12" xfId="0" applyNumberFormat="1" applyFont="1" applyBorder="1"/>
    <xf numFmtId="0" fontId="4" fillId="0" borderId="15" xfId="1" applyFont="1" applyBorder="1"/>
    <xf numFmtId="0" fontId="12" fillId="0" borderId="16" xfId="0" applyFont="1" applyBorder="1"/>
    <xf numFmtId="164" fontId="4" fillId="0" borderId="16" xfId="2" applyNumberFormat="1" applyFont="1" applyBorder="1"/>
    <xf numFmtId="165" fontId="4" fillId="0" borderId="16" xfId="2" applyNumberFormat="1" applyFont="1" applyBorder="1"/>
    <xf numFmtId="0" fontId="4" fillId="0" borderId="16" xfId="2" applyFont="1" applyBorder="1"/>
    <xf numFmtId="167" fontId="4" fillId="0" borderId="16" xfId="2" applyNumberFormat="1" applyFont="1" applyBorder="1" applyAlignment="1">
      <alignment vertical="top"/>
    </xf>
    <xf numFmtId="168" fontId="4" fillId="0" borderId="16" xfId="2" applyNumberFormat="1" applyFont="1" applyBorder="1"/>
    <xf numFmtId="168" fontId="3" fillId="0" borderId="16" xfId="2" applyNumberFormat="1" applyFont="1" applyBorder="1"/>
    <xf numFmtId="1" fontId="4" fillId="0" borderId="16" xfId="2" applyNumberFormat="1" applyFont="1" applyBorder="1"/>
    <xf numFmtId="0" fontId="4" fillId="0" borderId="16" xfId="0" applyFont="1" applyBorder="1"/>
    <xf numFmtId="167" fontId="4" fillId="0" borderId="16" xfId="0" applyNumberFormat="1" applyFont="1" applyBorder="1"/>
    <xf numFmtId="1" fontId="4" fillId="0" borderId="16" xfId="0" applyNumberFormat="1" applyFont="1" applyBorder="1"/>
    <xf numFmtId="167" fontId="4" fillId="0" borderId="17" xfId="0" applyNumberFormat="1" applyFont="1" applyBorder="1"/>
    <xf numFmtId="0" fontId="4" fillId="0" borderId="1" xfId="3" applyFont="1" applyBorder="1"/>
    <xf numFmtId="0" fontId="4" fillId="0" borderId="1" xfId="0" applyFont="1" applyBorder="1" applyAlignment="1">
      <alignment wrapText="1"/>
    </xf>
    <xf numFmtId="4" fontId="4" fillId="0" borderId="1" xfId="0" applyNumberFormat="1" applyFont="1" applyBorder="1"/>
    <xf numFmtId="2" fontId="4" fillId="0" borderId="1" xfId="0" applyNumberFormat="1" applyFont="1" applyBorder="1"/>
    <xf numFmtId="169" fontId="4" fillId="0" borderId="1" xfId="0" applyNumberFormat="1" applyFont="1" applyBorder="1"/>
    <xf numFmtId="0" fontId="11" fillId="0" borderId="12" xfId="0" applyFont="1" applyBorder="1"/>
    <xf numFmtId="167" fontId="4" fillId="2" borderId="1" xfId="2" applyNumberFormat="1" applyFont="1" applyFill="1" applyBorder="1" applyAlignment="1">
      <alignment vertical="top"/>
    </xf>
    <xf numFmtId="0" fontId="7" fillId="0" borderId="5" xfId="0" applyFont="1" applyBorder="1" applyAlignment="1">
      <alignment wrapText="1"/>
    </xf>
    <xf numFmtId="0" fontId="8" fillId="0" borderId="5" xfId="0" applyFont="1" applyBorder="1" applyAlignment="1">
      <alignment wrapText="1"/>
    </xf>
    <xf numFmtId="164" fontId="4" fillId="0" borderId="5" xfId="2" applyNumberFormat="1" applyFont="1" applyBorder="1"/>
    <xf numFmtId="165" fontId="4" fillId="0" borderId="5" xfId="2" applyNumberFormat="1" applyFont="1" applyBorder="1"/>
    <xf numFmtId="165" fontId="4" fillId="0" borderId="5" xfId="0" applyNumberFormat="1" applyFont="1" applyBorder="1"/>
    <xf numFmtId="167" fontId="4" fillId="0" borderId="5" xfId="0" applyNumberFormat="1" applyFont="1" applyBorder="1"/>
    <xf numFmtId="167" fontId="4" fillId="0" borderId="5" xfId="2" applyNumberFormat="1" applyFont="1" applyBorder="1" applyAlignment="1">
      <alignment vertical="top"/>
    </xf>
    <xf numFmtId="167" fontId="4" fillId="0" borderId="5" xfId="3" applyNumberFormat="1" applyFont="1" applyBorder="1"/>
    <xf numFmtId="168" fontId="4" fillId="0" borderId="5" xfId="0" applyNumberFormat="1" applyFont="1" applyBorder="1"/>
    <xf numFmtId="168" fontId="3" fillId="0" borderId="5" xfId="2" applyNumberFormat="1" applyFont="1" applyBorder="1"/>
    <xf numFmtId="1" fontId="4" fillId="0" borderId="5" xfId="2" applyNumberFormat="1" applyFont="1" applyBorder="1"/>
    <xf numFmtId="0" fontId="4" fillId="0" borderId="5" xfId="0" applyFont="1" applyBorder="1"/>
    <xf numFmtId="0" fontId="4" fillId="0" borderId="6" xfId="0" applyFont="1" applyBorder="1" applyAlignment="1">
      <alignment horizontal="center" vertical="center" wrapText="1"/>
    </xf>
    <xf numFmtId="165" fontId="4" fillId="0" borderId="7" xfId="4" applyNumberFormat="1" applyFont="1" applyBorder="1"/>
    <xf numFmtId="0" fontId="4" fillId="0" borderId="7" xfId="4" applyFont="1" applyBorder="1"/>
    <xf numFmtId="166" fontId="3" fillId="0" borderId="7" xfId="2" applyNumberFormat="1" applyFont="1" applyBorder="1"/>
    <xf numFmtId="165" fontId="4" fillId="0" borderId="7" xfId="0" applyNumberFormat="1" applyFont="1" applyBorder="1"/>
    <xf numFmtId="0" fontId="4" fillId="0" borderId="9" xfId="0" applyFont="1" applyBorder="1" applyAlignment="1">
      <alignment horizontal="center" vertical="center" wrapText="1"/>
    </xf>
    <xf numFmtId="165" fontId="4" fillId="0" borderId="1" xfId="4" applyNumberFormat="1" applyFont="1" applyBorder="1"/>
    <xf numFmtId="0" fontId="4" fillId="0" borderId="1" xfId="4" applyFont="1" applyBorder="1"/>
    <xf numFmtId="166" fontId="3" fillId="0" borderId="1" xfId="2" applyNumberFormat="1" applyFont="1" applyBorder="1"/>
    <xf numFmtId="165" fontId="4" fillId="0" borderId="1" xfId="3" applyNumberFormat="1" applyFont="1" applyBorder="1"/>
    <xf numFmtId="0" fontId="4" fillId="0" borderId="11" xfId="0" applyFont="1" applyBorder="1" applyAlignment="1">
      <alignment horizontal="center" vertical="center" wrapText="1"/>
    </xf>
    <xf numFmtId="164" fontId="4" fillId="0" borderId="12" xfId="0" applyNumberFormat="1" applyFont="1" applyBorder="1" applyAlignment="1">
      <alignment horizontal="right"/>
    </xf>
    <xf numFmtId="165" fontId="4" fillId="0" borderId="12" xfId="0" applyNumberFormat="1" applyFont="1" applyBorder="1" applyAlignment="1">
      <alignment horizontal="right"/>
    </xf>
    <xf numFmtId="166" fontId="4" fillId="0" borderId="12" xfId="0" applyNumberFormat="1" applyFont="1" applyBorder="1" applyAlignment="1">
      <alignment horizontal="right"/>
    </xf>
    <xf numFmtId="1" fontId="4" fillId="0" borderId="12" xfId="0" applyNumberFormat="1" applyFont="1" applyBorder="1" applyAlignment="1">
      <alignment horizontal="right"/>
    </xf>
    <xf numFmtId="165" fontId="4" fillId="0" borderId="12" xfId="0" applyNumberFormat="1" applyFont="1" applyBorder="1"/>
    <xf numFmtId="0" fontId="4" fillId="0" borderId="7" xfId="0" applyFont="1" applyBorder="1" applyAlignment="1">
      <alignment wrapText="1"/>
    </xf>
    <xf numFmtId="4" fontId="4" fillId="0" borderId="10" xfId="0" applyNumberFormat="1" applyFont="1" applyBorder="1"/>
    <xf numFmtId="0" fontId="13" fillId="0" borderId="1" xfId="0" applyFont="1" applyBorder="1"/>
    <xf numFmtId="164" fontId="4" fillId="0" borderId="12" xfId="0" applyNumberFormat="1" applyFont="1" applyBorder="1" applyAlignment="1">
      <alignment horizontal="right" vertical="center" wrapText="1"/>
    </xf>
    <xf numFmtId="165" fontId="4" fillId="0" borderId="12" xfId="0" applyNumberFormat="1" applyFont="1" applyBorder="1" applyAlignment="1">
      <alignment horizontal="right" vertical="center" wrapText="1"/>
    </xf>
    <xf numFmtId="167" fontId="4" fillId="0" borderId="12" xfId="0" applyNumberFormat="1" applyFont="1" applyBorder="1" applyAlignment="1">
      <alignment horizontal="right" vertical="center" wrapText="1"/>
    </xf>
    <xf numFmtId="166" fontId="4" fillId="0" borderId="12" xfId="0" applyNumberFormat="1" applyFont="1" applyBorder="1" applyAlignment="1">
      <alignment horizontal="right" vertical="center" wrapText="1"/>
    </xf>
    <xf numFmtId="1" fontId="4" fillId="0" borderId="12" xfId="0" applyNumberFormat="1" applyFont="1" applyBorder="1" applyAlignment="1">
      <alignment horizontal="right" vertical="center" wrapText="1"/>
    </xf>
    <xf numFmtId="0" fontId="13" fillId="0" borderId="1" xfId="3" applyFont="1" applyBorder="1"/>
    <xf numFmtId="164" fontId="4" fillId="0" borderId="12" xfId="0" applyNumberFormat="1" applyFont="1" applyBorder="1"/>
    <xf numFmtId="166" fontId="4" fillId="0" borderId="12" xfId="0" applyNumberFormat="1" applyFont="1" applyBorder="1"/>
    <xf numFmtId="2" fontId="4" fillId="0" borderId="12" xfId="0" applyNumberFormat="1" applyFont="1" applyBorder="1"/>
    <xf numFmtId="0" fontId="4" fillId="0" borderId="18" xfId="0" applyFont="1" applyBorder="1" applyAlignment="1">
      <alignment horizontal="center" vertical="center" wrapText="1"/>
    </xf>
    <xf numFmtId="164" fontId="4" fillId="0" borderId="7" xfId="0" applyNumberFormat="1" applyFont="1" applyBorder="1" applyAlignment="1">
      <alignment horizontal="right"/>
    </xf>
    <xf numFmtId="165" fontId="4" fillId="0" borderId="7" xfId="0" applyNumberFormat="1" applyFont="1" applyBorder="1" applyAlignment="1">
      <alignment horizontal="right"/>
    </xf>
    <xf numFmtId="0" fontId="4" fillId="0" borderId="19" xfId="0" applyFont="1" applyBorder="1" applyAlignment="1">
      <alignment horizontal="center" vertical="center" wrapText="1"/>
    </xf>
    <xf numFmtId="0" fontId="4" fillId="0" borderId="16" xfId="3" applyFont="1" applyBorder="1"/>
    <xf numFmtId="165" fontId="4" fillId="0" borderId="16" xfId="3" applyNumberFormat="1" applyFont="1" applyBorder="1"/>
    <xf numFmtId="167" fontId="4" fillId="0" borderId="16" xfId="3" applyNumberFormat="1" applyFont="1" applyBorder="1"/>
    <xf numFmtId="166" fontId="3" fillId="0" borderId="16" xfId="2" applyNumberFormat="1" applyFont="1" applyBorder="1"/>
    <xf numFmtId="165" fontId="4" fillId="0" borderId="16" xfId="0" applyNumberFormat="1" applyFont="1" applyBorder="1"/>
    <xf numFmtId="0" fontId="4" fillId="0" borderId="20" xfId="0" applyFont="1" applyBorder="1" applyAlignment="1">
      <alignment horizontal="center" vertical="center" wrapText="1"/>
    </xf>
    <xf numFmtId="0" fontId="11" fillId="0" borderId="7" xfId="0" applyFont="1" applyBorder="1"/>
    <xf numFmtId="167" fontId="4" fillId="0" borderId="21" xfId="2" applyNumberFormat="1" applyFont="1" applyBorder="1" applyAlignment="1">
      <alignment vertical="top"/>
    </xf>
    <xf numFmtId="0" fontId="14" fillId="0" borderId="1" xfId="3" applyFont="1" applyBorder="1"/>
    <xf numFmtId="165" fontId="4" fillId="0" borderId="7" xfId="3" applyNumberFormat="1" applyFont="1" applyBorder="1"/>
    <xf numFmtId="167" fontId="4" fillId="0" borderId="22" xfId="0" applyNumberFormat="1" applyFont="1" applyBorder="1"/>
    <xf numFmtId="165" fontId="4" fillId="0" borderId="5" xfId="3" applyNumberFormat="1" applyFont="1" applyBorder="1"/>
    <xf numFmtId="0" fontId="4" fillId="0" borderId="7" xfId="3" applyFont="1" applyBorder="1"/>
    <xf numFmtId="4" fontId="4" fillId="0" borderId="7" xfId="4" applyNumberFormat="1" applyFont="1" applyBorder="1"/>
    <xf numFmtId="4" fontId="4" fillId="0" borderId="1" xfId="3" applyNumberFormat="1" applyFont="1" applyBorder="1"/>
    <xf numFmtId="0" fontId="11" fillId="0" borderId="1" xfId="3" applyFont="1" applyBorder="1"/>
    <xf numFmtId="0" fontId="4" fillId="0" borderId="18" xfId="0" applyFont="1" applyBorder="1" applyAlignment="1">
      <alignment horizontal="center" vertical="center"/>
    </xf>
    <xf numFmtId="165" fontId="15" fillId="0" borderId="7" xfId="0" applyNumberFormat="1" applyFont="1" applyBorder="1" applyAlignment="1">
      <alignment horizontal="right"/>
    </xf>
    <xf numFmtId="166" fontId="4" fillId="0" borderId="7" xfId="0" applyNumberFormat="1" applyFont="1" applyBorder="1" applyAlignment="1">
      <alignment horizontal="right"/>
    </xf>
    <xf numFmtId="1" fontId="4" fillId="0" borderId="7" xfId="0" applyNumberFormat="1" applyFont="1" applyBorder="1" applyAlignment="1">
      <alignment horizontal="right"/>
    </xf>
    <xf numFmtId="0" fontId="4" fillId="0" borderId="19" xfId="0" applyFont="1" applyBorder="1" applyAlignment="1">
      <alignment horizontal="center" vertical="center"/>
    </xf>
    <xf numFmtId="167" fontId="15" fillId="0" borderId="1" xfId="2" applyNumberFormat="1" applyFont="1" applyBorder="1" applyAlignment="1">
      <alignment vertical="top"/>
    </xf>
    <xf numFmtId="0" fontId="4" fillId="0" borderId="20" xfId="0" applyFont="1" applyBorder="1" applyAlignment="1">
      <alignment horizontal="center" vertical="center"/>
    </xf>
    <xf numFmtId="165" fontId="15" fillId="0" borderId="12" xfId="0" applyNumberFormat="1" applyFont="1" applyBorder="1" applyAlignment="1">
      <alignment horizontal="right"/>
    </xf>
    <xf numFmtId="2" fontId="4" fillId="0" borderId="12" xfId="0" applyNumberFormat="1" applyFont="1" applyBorder="1" applyAlignment="1">
      <alignment horizontal="right"/>
    </xf>
    <xf numFmtId="165" fontId="4" fillId="0" borderId="8" xfId="0" applyNumberFormat="1" applyFont="1" applyBorder="1" applyAlignment="1">
      <alignment horizontal="right"/>
    </xf>
    <xf numFmtId="0" fontId="4" fillId="0" borderId="6" xfId="0" applyFont="1" applyBorder="1" applyAlignment="1">
      <alignment horizontal="center" vertical="center"/>
    </xf>
    <xf numFmtId="0" fontId="4" fillId="0" borderId="9" xfId="0" applyFont="1" applyBorder="1" applyAlignment="1">
      <alignment horizontal="center" vertical="center"/>
    </xf>
    <xf numFmtId="169" fontId="4" fillId="0" borderId="1" xfId="3" applyNumberFormat="1" applyFont="1" applyBorder="1"/>
    <xf numFmtId="169" fontId="13" fillId="0" borderId="1" xfId="3" applyNumberFormat="1" applyFont="1" applyBorder="1"/>
    <xf numFmtId="0" fontId="4" fillId="0" borderId="11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 wrapText="1"/>
    </xf>
    <xf numFmtId="0" fontId="4" fillId="0" borderId="0" xfId="0" applyFont="1"/>
    <xf numFmtId="164" fontId="4" fillId="0" borderId="0" xfId="0" applyNumberFormat="1" applyFont="1"/>
    <xf numFmtId="165" fontId="4" fillId="0" borderId="0" xfId="2" applyNumberFormat="1" applyFont="1"/>
    <xf numFmtId="165" fontId="4" fillId="0" borderId="0" xfId="0" applyNumberFormat="1" applyFont="1"/>
    <xf numFmtId="167" fontId="4" fillId="0" borderId="0" xfId="0" applyNumberFormat="1" applyFont="1"/>
    <xf numFmtId="0" fontId="8" fillId="0" borderId="0" xfId="0" applyFont="1"/>
    <xf numFmtId="166" fontId="3" fillId="0" borderId="0" xfId="0" applyNumberFormat="1" applyFont="1"/>
    <xf numFmtId="1" fontId="4" fillId="0" borderId="0" xfId="0" applyNumberFormat="1" applyFont="1"/>
    <xf numFmtId="0" fontId="3" fillId="0" borderId="0" xfId="0" applyFont="1"/>
    <xf numFmtId="0" fontId="13" fillId="0" borderId="0" xfId="0" applyFont="1"/>
    <xf numFmtId="0" fontId="16" fillId="0" borderId="0" xfId="0" applyFont="1"/>
    <xf numFmtId="0" fontId="1" fillId="0" borderId="0" xfId="0" applyFont="1"/>
    <xf numFmtId="165" fontId="0" fillId="0" borderId="0" xfId="0" applyNumberFormat="1"/>
  </cellXfs>
  <cellStyles count="5">
    <cellStyle name="Обычный" xfId="0" builtinId="0"/>
    <cellStyle name="Обычный_норматив (на 01.02.10) " xfId="2" xr:uid="{A79A92AD-C63A-4AE4-AAC8-9E3A7FA44820}"/>
    <cellStyle name="Обычный_Норматив поселения городские 2010" xfId="4" xr:uid="{933CB526-C550-4830-B4EE-FE13FB8B94CE}"/>
    <cellStyle name="Обычный_Норматив сельские поселения 2010" xfId="3" xr:uid="{14FB76A1-B8E8-40F2-9C4D-9937802F6114}"/>
    <cellStyle name="Обычный_Числ-ть ОМС" xfId="1" xr:uid="{09D89429-DDDC-4D6F-806E-F08DF1A905DE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Стандартная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EB9A81-B8F4-41A8-9AEB-BB6C8EA5432A}">
  <sheetPr>
    <tabColor rgb="FFFFC000"/>
  </sheetPr>
  <dimension ref="A1:AE285"/>
  <sheetViews>
    <sheetView tabSelected="1" topLeftCell="B1" zoomScale="88" zoomScaleNormal="88" workbookViewId="0">
      <pane xSplit="3" ySplit="9" topLeftCell="E157" activePane="bottomRight" state="frozen"/>
      <selection activeCell="B1" sqref="B1"/>
      <selection pane="topRight" activeCell="O1" sqref="O1"/>
      <selection pane="bottomLeft" activeCell="B7" sqref="B7"/>
      <selection pane="bottomRight" activeCell="AG156" sqref="AG156"/>
    </sheetView>
  </sheetViews>
  <sheetFormatPr defaultRowHeight="12.75" x14ac:dyDescent="0.2"/>
  <cols>
    <col min="1" max="2" width="3.28515625" customWidth="1"/>
    <col min="3" max="3" width="15.85546875" customWidth="1"/>
    <col min="4" max="4" width="29" customWidth="1"/>
    <col min="5" max="6" width="15.140625" hidden="1" customWidth="1"/>
    <col min="7" max="7" width="15.140625" customWidth="1"/>
    <col min="8" max="8" width="12.5703125" hidden="1" customWidth="1"/>
    <col min="9" max="9" width="10" hidden="1" customWidth="1"/>
    <col min="10" max="10" width="10.140625" hidden="1" customWidth="1"/>
    <col min="11" max="11" width="11.85546875" hidden="1" customWidth="1"/>
    <col min="12" max="12" width="11.140625" hidden="1" customWidth="1"/>
    <col min="13" max="13" width="17.140625" hidden="1" customWidth="1"/>
    <col min="14" max="14" width="18.7109375" customWidth="1"/>
    <col min="15" max="15" width="15" customWidth="1"/>
    <col min="16" max="16" width="12.140625" hidden="1" customWidth="1"/>
    <col min="17" max="18" width="11.28515625" hidden="1" customWidth="1"/>
    <col min="19" max="20" width="11.5703125" hidden="1" customWidth="1"/>
    <col min="21" max="21" width="15" hidden="1" customWidth="1"/>
    <col min="22" max="22" width="12.85546875" hidden="1" customWidth="1"/>
    <col min="23" max="23" width="17.7109375" style="78" hidden="1" customWidth="1"/>
    <col min="24" max="24" width="28.28515625" style="79" customWidth="1"/>
    <col min="25" max="25" width="12.28515625" hidden="1" customWidth="1"/>
    <col min="26" max="26" width="19.140625" hidden="1" customWidth="1"/>
    <col min="27" max="27" width="12.85546875" hidden="1" customWidth="1"/>
    <col min="28" max="28" width="11.140625" hidden="1" customWidth="1"/>
    <col min="29" max="29" width="14.5703125" hidden="1" customWidth="1"/>
    <col min="30" max="30" width="18.28515625" customWidth="1"/>
    <col min="31" max="31" width="13" customWidth="1"/>
  </cols>
  <sheetData>
    <row r="1" spans="3:31" x14ac:dyDescent="0.2">
      <c r="C1" s="1" t="s">
        <v>0</v>
      </c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</row>
    <row r="2" spans="3:31" x14ac:dyDescent="0.2"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</row>
    <row r="3" spans="3:31" x14ac:dyDescent="0.2"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</row>
    <row r="4" spans="3:31" ht="42" customHeight="1" x14ac:dyDescent="0.2">
      <c r="C4" s="2" t="s">
        <v>1</v>
      </c>
      <c r="D4" s="2" t="s">
        <v>2</v>
      </c>
      <c r="E4" s="3" t="s">
        <v>3</v>
      </c>
      <c r="F4" s="4" t="s">
        <v>4</v>
      </c>
      <c r="G4" s="5" t="s">
        <v>5</v>
      </c>
      <c r="H4" s="6" t="s">
        <v>6</v>
      </c>
      <c r="I4" s="4" t="s">
        <v>7</v>
      </c>
      <c r="J4" s="7"/>
      <c r="K4" s="7"/>
      <c r="L4" s="8" t="s">
        <v>8</v>
      </c>
      <c r="M4" s="9"/>
      <c r="N4" s="5" t="s">
        <v>9</v>
      </c>
      <c r="O4" s="10" t="s">
        <v>10</v>
      </c>
      <c r="P4" s="11" t="s">
        <v>11</v>
      </c>
      <c r="Q4" s="11" t="s">
        <v>7</v>
      </c>
      <c r="R4" s="12"/>
      <c r="S4" s="11" t="s">
        <v>12</v>
      </c>
      <c r="T4" s="11" t="s">
        <v>13</v>
      </c>
      <c r="U4" s="13" t="s">
        <v>14</v>
      </c>
      <c r="V4" s="11" t="s">
        <v>15</v>
      </c>
      <c r="W4" s="14" t="s">
        <v>16</v>
      </c>
      <c r="X4" s="15" t="s">
        <v>17</v>
      </c>
      <c r="Y4" s="11" t="s">
        <v>18</v>
      </c>
      <c r="Z4" s="4" t="s">
        <v>19</v>
      </c>
      <c r="AA4" s="16" t="s">
        <v>20</v>
      </c>
      <c r="AB4" s="16"/>
      <c r="AC4" s="17" t="s">
        <v>10</v>
      </c>
      <c r="AD4" s="5" t="s">
        <v>21</v>
      </c>
      <c r="AE4" s="17" t="s">
        <v>10</v>
      </c>
    </row>
    <row r="5" spans="3:31" ht="14.25" customHeight="1" x14ac:dyDescent="0.2">
      <c r="C5" s="18"/>
      <c r="D5" s="19"/>
      <c r="E5" s="3"/>
      <c r="F5" s="4"/>
      <c r="G5" s="5"/>
      <c r="H5" s="7"/>
      <c r="I5" s="4" t="s">
        <v>22</v>
      </c>
      <c r="J5" s="4" t="s">
        <v>23</v>
      </c>
      <c r="K5" s="4" t="s">
        <v>24</v>
      </c>
      <c r="L5" s="20" t="s">
        <v>25</v>
      </c>
      <c r="M5" s="4" t="s">
        <v>26</v>
      </c>
      <c r="N5" s="5"/>
      <c r="O5" s="10"/>
      <c r="P5" s="11"/>
      <c r="Q5" s="11" t="s">
        <v>22</v>
      </c>
      <c r="R5" s="11" t="s">
        <v>23</v>
      </c>
      <c r="S5" s="11"/>
      <c r="T5" s="11"/>
      <c r="U5" s="21"/>
      <c r="V5" s="11"/>
      <c r="W5" s="14"/>
      <c r="X5" s="15"/>
      <c r="Y5" s="11"/>
      <c r="Z5" s="4"/>
      <c r="AA5" s="4" t="s">
        <v>27</v>
      </c>
      <c r="AB5" s="4" t="s">
        <v>28</v>
      </c>
      <c r="AC5" s="17"/>
      <c r="AD5" s="5"/>
      <c r="AE5" s="17"/>
    </row>
    <row r="6" spans="3:31" ht="26.25" customHeight="1" x14ac:dyDescent="0.2">
      <c r="C6" s="18"/>
      <c r="D6" s="19"/>
      <c r="E6" s="3"/>
      <c r="F6" s="4"/>
      <c r="G6" s="5"/>
      <c r="H6" s="7"/>
      <c r="I6" s="4"/>
      <c r="J6" s="4"/>
      <c r="K6" s="4"/>
      <c r="L6" s="22"/>
      <c r="M6" s="4"/>
      <c r="N6" s="5"/>
      <c r="O6" s="10"/>
      <c r="P6" s="11"/>
      <c r="Q6" s="12"/>
      <c r="R6" s="12"/>
      <c r="S6" s="11"/>
      <c r="T6" s="11"/>
      <c r="U6" s="21"/>
      <c r="V6" s="11"/>
      <c r="W6" s="14"/>
      <c r="X6" s="15"/>
      <c r="Y6" s="11"/>
      <c r="Z6" s="4"/>
      <c r="AA6" s="4"/>
      <c r="AB6" s="4"/>
      <c r="AC6" s="17"/>
      <c r="AD6" s="5"/>
      <c r="AE6" s="17"/>
    </row>
    <row r="7" spans="3:31" ht="27.75" customHeight="1" x14ac:dyDescent="0.2">
      <c r="C7" s="18"/>
      <c r="D7" s="19"/>
      <c r="E7" s="3"/>
      <c r="F7" s="4"/>
      <c r="G7" s="5"/>
      <c r="H7" s="7"/>
      <c r="I7" s="4"/>
      <c r="J7" s="4"/>
      <c r="K7" s="4"/>
      <c r="L7" s="22"/>
      <c r="M7" s="4"/>
      <c r="N7" s="5"/>
      <c r="O7" s="10"/>
      <c r="P7" s="11"/>
      <c r="Q7" s="12"/>
      <c r="R7" s="12"/>
      <c r="S7" s="11"/>
      <c r="T7" s="11"/>
      <c r="U7" s="21"/>
      <c r="V7" s="11"/>
      <c r="W7" s="14"/>
      <c r="X7" s="15"/>
      <c r="Y7" s="11"/>
      <c r="Z7" s="4"/>
      <c r="AA7" s="4"/>
      <c r="AB7" s="4"/>
      <c r="AC7" s="17"/>
      <c r="AD7" s="5"/>
      <c r="AE7" s="17"/>
    </row>
    <row r="8" spans="3:31" ht="21.75" hidden="1" customHeight="1" x14ac:dyDescent="0.2">
      <c r="C8" s="18"/>
      <c r="D8" s="19"/>
      <c r="E8" s="3"/>
      <c r="F8" s="4"/>
      <c r="G8" s="5"/>
      <c r="H8" s="7"/>
      <c r="I8" s="4"/>
      <c r="J8" s="4"/>
      <c r="K8" s="4"/>
      <c r="L8" s="22"/>
      <c r="M8" s="4"/>
      <c r="N8" s="5"/>
      <c r="O8" s="10"/>
      <c r="P8" s="11"/>
      <c r="Q8" s="12"/>
      <c r="R8" s="12"/>
      <c r="S8" s="11"/>
      <c r="T8" s="11"/>
      <c r="U8" s="21"/>
      <c r="V8" s="11"/>
      <c r="W8" s="14"/>
      <c r="X8" s="15"/>
      <c r="Y8" s="11"/>
      <c r="Z8" s="4"/>
      <c r="AA8" s="4"/>
      <c r="AB8" s="4"/>
      <c r="AC8" s="17"/>
      <c r="AD8" s="5"/>
      <c r="AE8" s="17"/>
    </row>
    <row r="9" spans="3:31" ht="231" customHeight="1" thickBot="1" x14ac:dyDescent="0.25">
      <c r="C9" s="23"/>
      <c r="D9" s="24"/>
      <c r="E9" s="25"/>
      <c r="F9" s="20"/>
      <c r="G9" s="26"/>
      <c r="H9" s="27"/>
      <c r="I9" s="20"/>
      <c r="J9" s="20"/>
      <c r="K9" s="20"/>
      <c r="L9" s="22"/>
      <c r="M9" s="20"/>
      <c r="N9" s="26"/>
      <c r="O9" s="28"/>
      <c r="P9" s="13"/>
      <c r="Q9" s="29"/>
      <c r="R9" s="29"/>
      <c r="S9" s="13"/>
      <c r="T9" s="13"/>
      <c r="U9" s="21"/>
      <c r="V9" s="13"/>
      <c r="W9" s="30"/>
      <c r="X9" s="31"/>
      <c r="Y9" s="13"/>
      <c r="Z9" s="20"/>
      <c r="AA9" s="20"/>
      <c r="AB9" s="20"/>
      <c r="AC9" s="32"/>
      <c r="AD9" s="26"/>
      <c r="AE9" s="32"/>
    </row>
    <row r="10" spans="3:31" ht="21.75" customHeight="1" x14ac:dyDescent="0.25">
      <c r="C10" s="33"/>
      <c r="D10" s="34" t="s">
        <v>29</v>
      </c>
      <c r="E10" s="35"/>
      <c r="F10" s="35"/>
      <c r="G10" s="35"/>
      <c r="H10" s="35"/>
      <c r="I10" s="35"/>
      <c r="J10" s="35"/>
      <c r="K10" s="35"/>
      <c r="L10" s="35"/>
      <c r="M10" s="35"/>
      <c r="N10" s="35"/>
      <c r="O10" s="35"/>
      <c r="P10" s="35"/>
      <c r="Q10" s="35"/>
      <c r="R10" s="35"/>
      <c r="S10" s="35"/>
      <c r="T10" s="35"/>
      <c r="U10" s="35"/>
      <c r="V10" s="35"/>
      <c r="W10" s="36"/>
      <c r="X10" s="37"/>
      <c r="Y10" s="35"/>
      <c r="Z10" s="35"/>
      <c r="AA10" s="35"/>
      <c r="AB10" s="35"/>
      <c r="AC10" s="35"/>
      <c r="AD10" s="35"/>
      <c r="AE10" s="38"/>
    </row>
    <row r="11" spans="3:31" ht="15.75" customHeight="1" x14ac:dyDescent="0.25">
      <c r="C11" s="39"/>
      <c r="D11" s="40" t="s">
        <v>30</v>
      </c>
      <c r="E11" s="41">
        <v>29.228000000000002</v>
      </c>
      <c r="F11" s="42">
        <v>2007.6</v>
      </c>
      <c r="G11" s="42">
        <f>F11*E11</f>
        <v>58678.132799999999</v>
      </c>
      <c r="H11" s="43">
        <v>57353.5</v>
      </c>
      <c r="I11" s="44"/>
      <c r="J11" s="44"/>
      <c r="K11" s="45"/>
      <c r="L11" s="45"/>
      <c r="M11" s="45"/>
      <c r="N11" s="45">
        <f t="shared" ref="N11:N16" si="0">H11+M11</f>
        <v>57353.5</v>
      </c>
      <c r="O11" s="45">
        <f t="shared" ref="O11:O16" si="1">N11-G11</f>
        <v>-1324.6327999999994</v>
      </c>
      <c r="P11" s="45">
        <v>25509.8</v>
      </c>
      <c r="Q11" s="44">
        <v>19564.900000000001</v>
      </c>
      <c r="R11" s="44">
        <v>5944.9</v>
      </c>
      <c r="S11" s="44"/>
      <c r="T11" s="46"/>
      <c r="U11" s="47">
        <v>1745.2033100000001</v>
      </c>
      <c r="V11" s="47">
        <v>14.614000000000001</v>
      </c>
      <c r="W11" s="48">
        <f t="shared" ref="W11:W16" si="2">U11+V11</f>
        <v>1759.8173100000001</v>
      </c>
      <c r="X11" s="49">
        <v>52</v>
      </c>
      <c r="Y11" s="50"/>
      <c r="Z11" s="50">
        <v>51</v>
      </c>
      <c r="AA11" s="50"/>
      <c r="AB11" s="50"/>
      <c r="AC11" s="51">
        <f>Z11-X11</f>
        <v>-1</v>
      </c>
      <c r="AD11" s="50">
        <f>Z11+AB11</f>
        <v>51</v>
      </c>
      <c r="AE11" s="52">
        <f>AD11-X11</f>
        <v>-1</v>
      </c>
    </row>
    <row r="12" spans="3:31" ht="15.75" customHeight="1" x14ac:dyDescent="0.25">
      <c r="C12" s="39"/>
      <c r="D12" s="40" t="s">
        <v>31</v>
      </c>
      <c r="E12" s="41">
        <v>356.73500000000001</v>
      </c>
      <c r="F12" s="42">
        <v>2025.8</v>
      </c>
      <c r="G12" s="42">
        <f t="shared" ref="G12:G16" si="3">F12*E12</f>
        <v>722673.76300000004</v>
      </c>
      <c r="H12" s="43">
        <v>706105.1</v>
      </c>
      <c r="I12" s="44"/>
      <c r="J12" s="44"/>
      <c r="K12" s="45"/>
      <c r="L12" s="45"/>
      <c r="M12" s="45"/>
      <c r="N12" s="45">
        <f t="shared" si="0"/>
        <v>706105.1</v>
      </c>
      <c r="O12" s="45">
        <f t="shared" si="1"/>
        <v>-16568.663000000059</v>
      </c>
      <c r="P12" s="45">
        <v>355420.8</v>
      </c>
      <c r="Q12" s="44">
        <v>274238.7</v>
      </c>
      <c r="R12" s="44">
        <v>81182.100000000006</v>
      </c>
      <c r="S12" s="44"/>
      <c r="T12" s="46"/>
      <c r="U12" s="47">
        <v>11893.17462</v>
      </c>
      <c r="V12" s="47">
        <v>89.183750000000003</v>
      </c>
      <c r="W12" s="48">
        <f t="shared" si="2"/>
        <v>11982.35837</v>
      </c>
      <c r="X12" s="49">
        <v>560</v>
      </c>
      <c r="Y12" s="50"/>
      <c r="Z12" s="50">
        <v>519</v>
      </c>
      <c r="AA12" s="50"/>
      <c r="AB12" s="50"/>
      <c r="AC12" s="51">
        <f t="shared" ref="AC12:AC16" si="4">Z12-X12</f>
        <v>-41</v>
      </c>
      <c r="AD12" s="50">
        <f t="shared" ref="AD12:AD75" si="5">Z12+AB12</f>
        <v>519</v>
      </c>
      <c r="AE12" s="52">
        <f t="shared" ref="AE12:AE75" si="6">AD12-X12</f>
        <v>-41</v>
      </c>
    </row>
    <row r="13" spans="3:31" ht="15.75" customHeight="1" x14ac:dyDescent="0.25">
      <c r="C13" s="39"/>
      <c r="D13" s="40" t="s">
        <v>32</v>
      </c>
      <c r="E13" s="41">
        <v>74.197000000000003</v>
      </c>
      <c r="F13" s="42">
        <v>1959.1</v>
      </c>
      <c r="G13" s="42">
        <f t="shared" si="3"/>
        <v>145359.34270000001</v>
      </c>
      <c r="H13" s="43">
        <v>145359.29999999999</v>
      </c>
      <c r="I13" s="44"/>
      <c r="J13" s="44"/>
      <c r="K13" s="45"/>
      <c r="L13" s="45"/>
      <c r="M13" s="45"/>
      <c r="N13" s="45">
        <f t="shared" si="0"/>
        <v>145359.29999999999</v>
      </c>
      <c r="O13" s="45">
        <f t="shared" si="1"/>
        <v>-4.2700000019976869E-2</v>
      </c>
      <c r="P13" s="45">
        <v>53895</v>
      </c>
      <c r="Q13" s="44">
        <v>40910.300000000003</v>
      </c>
      <c r="R13" s="44">
        <v>12984.7</v>
      </c>
      <c r="S13" s="44"/>
      <c r="T13" s="46"/>
      <c r="U13" s="47">
        <v>2860.9118400000002</v>
      </c>
      <c r="V13" s="47">
        <v>29.678799999999999</v>
      </c>
      <c r="W13" s="48">
        <f t="shared" si="2"/>
        <v>2890.5906400000003</v>
      </c>
      <c r="X13" s="49">
        <v>129</v>
      </c>
      <c r="Y13" s="50"/>
      <c r="Z13" s="50">
        <v>122</v>
      </c>
      <c r="AA13" s="50"/>
      <c r="AB13" s="50"/>
      <c r="AC13" s="51">
        <f t="shared" si="4"/>
        <v>-7</v>
      </c>
      <c r="AD13" s="50">
        <f t="shared" si="5"/>
        <v>122</v>
      </c>
      <c r="AE13" s="52">
        <f t="shared" si="6"/>
        <v>-7</v>
      </c>
    </row>
    <row r="14" spans="3:31" ht="15.75" customHeight="1" x14ac:dyDescent="0.25">
      <c r="C14" s="39"/>
      <c r="D14" s="40" t="s">
        <v>33</v>
      </c>
      <c r="E14" s="41">
        <v>29.933</v>
      </c>
      <c r="F14" s="42">
        <v>2402.6</v>
      </c>
      <c r="G14" s="42">
        <f t="shared" si="3"/>
        <v>71917.025800000003</v>
      </c>
      <c r="H14" s="43">
        <v>67362.600000000006</v>
      </c>
      <c r="I14" s="45"/>
      <c r="J14" s="45"/>
      <c r="K14" s="45"/>
      <c r="L14" s="45"/>
      <c r="M14" s="45"/>
      <c r="N14" s="45">
        <f t="shared" si="0"/>
        <v>67362.600000000006</v>
      </c>
      <c r="O14" s="45">
        <f t="shared" si="1"/>
        <v>-4554.4257999999973</v>
      </c>
      <c r="P14" s="45">
        <v>25420.2</v>
      </c>
      <c r="Q14" s="45">
        <v>19744.400000000001</v>
      </c>
      <c r="R14" s="45">
        <v>5675.8</v>
      </c>
      <c r="S14" s="45"/>
      <c r="T14" s="46"/>
      <c r="U14" s="47">
        <v>1747.6261300000001</v>
      </c>
      <c r="V14" s="47">
        <v>14.9665</v>
      </c>
      <c r="W14" s="48">
        <f t="shared" si="2"/>
        <v>1762.5926300000001</v>
      </c>
      <c r="X14" s="49">
        <v>47</v>
      </c>
      <c r="Y14" s="50"/>
      <c r="Z14" s="50">
        <v>47</v>
      </c>
      <c r="AA14" s="50"/>
      <c r="AB14" s="50"/>
      <c r="AC14" s="51">
        <f t="shared" si="4"/>
        <v>0</v>
      </c>
      <c r="AD14" s="50">
        <f t="shared" si="5"/>
        <v>47</v>
      </c>
      <c r="AE14" s="52">
        <f t="shared" si="6"/>
        <v>0</v>
      </c>
    </row>
    <row r="15" spans="3:31" ht="15.75" customHeight="1" x14ac:dyDescent="0.25">
      <c r="C15" s="39"/>
      <c r="D15" s="40" t="s">
        <v>34</v>
      </c>
      <c r="E15" s="41">
        <v>30.398</v>
      </c>
      <c r="F15" s="42">
        <v>2049.5</v>
      </c>
      <c r="G15" s="42">
        <f t="shared" si="3"/>
        <v>62300.701000000001</v>
      </c>
      <c r="H15" s="43">
        <v>61916.800000000003</v>
      </c>
      <c r="I15" s="44"/>
      <c r="J15" s="44"/>
      <c r="K15" s="45"/>
      <c r="L15" s="45"/>
      <c r="M15" s="45"/>
      <c r="N15" s="45">
        <f t="shared" si="0"/>
        <v>61916.800000000003</v>
      </c>
      <c r="O15" s="45">
        <f t="shared" si="1"/>
        <v>-383.90099999999802</v>
      </c>
      <c r="P15" s="45">
        <v>28812.3</v>
      </c>
      <c r="Q15" s="44">
        <v>22210.799999999999</v>
      </c>
      <c r="R15" s="44">
        <v>6601.4</v>
      </c>
      <c r="S15" s="44"/>
      <c r="T15" s="46"/>
      <c r="U15" s="47">
        <v>1749.2241100000001</v>
      </c>
      <c r="V15" s="47">
        <v>15.199</v>
      </c>
      <c r="W15" s="48">
        <f t="shared" si="2"/>
        <v>1764.4231100000002</v>
      </c>
      <c r="X15" s="49">
        <v>49</v>
      </c>
      <c r="Y15" s="50"/>
      <c r="Z15" s="50">
        <v>49</v>
      </c>
      <c r="AA15" s="50"/>
      <c r="AB15" s="50"/>
      <c r="AC15" s="51">
        <f t="shared" si="4"/>
        <v>0</v>
      </c>
      <c r="AD15" s="50">
        <f t="shared" si="5"/>
        <v>49</v>
      </c>
      <c r="AE15" s="52">
        <f t="shared" si="6"/>
        <v>0</v>
      </c>
    </row>
    <row r="16" spans="3:31" ht="15.75" customHeight="1" x14ac:dyDescent="0.25">
      <c r="C16" s="39"/>
      <c r="D16" s="40" t="s">
        <v>35</v>
      </c>
      <c r="E16" s="41">
        <v>52.970999999999997</v>
      </c>
      <c r="F16" s="42">
        <v>1780.9</v>
      </c>
      <c r="G16" s="42">
        <f t="shared" si="3"/>
        <v>94336.053899999999</v>
      </c>
      <c r="H16" s="43">
        <v>94323.1</v>
      </c>
      <c r="I16" s="44"/>
      <c r="J16" s="44"/>
      <c r="K16" s="45"/>
      <c r="L16" s="45"/>
      <c r="M16" s="45"/>
      <c r="N16" s="45">
        <f t="shared" si="0"/>
        <v>94323.1</v>
      </c>
      <c r="O16" s="45">
        <f t="shared" si="1"/>
        <v>-12.953899999993155</v>
      </c>
      <c r="P16" s="45">
        <v>45909</v>
      </c>
      <c r="Q16" s="44">
        <v>35397.699999999997</v>
      </c>
      <c r="R16" s="44">
        <v>10511.3</v>
      </c>
      <c r="S16" s="44"/>
      <c r="T16" s="46"/>
      <c r="U16" s="47">
        <v>1919.32438</v>
      </c>
      <c r="V16" s="47">
        <v>21.188400000000001</v>
      </c>
      <c r="W16" s="48">
        <f t="shared" si="2"/>
        <v>1940.51278</v>
      </c>
      <c r="X16" s="49">
        <v>83</v>
      </c>
      <c r="Y16" s="50"/>
      <c r="Z16" s="50">
        <v>83</v>
      </c>
      <c r="AA16" s="50"/>
      <c r="AB16" s="50"/>
      <c r="AC16" s="51">
        <f t="shared" si="4"/>
        <v>0</v>
      </c>
      <c r="AD16" s="50">
        <f t="shared" si="5"/>
        <v>83</v>
      </c>
      <c r="AE16" s="52">
        <f t="shared" si="6"/>
        <v>0</v>
      </c>
    </row>
    <row r="17" spans="3:31" ht="15.75" customHeight="1" thickBot="1" x14ac:dyDescent="0.3">
      <c r="C17" s="53"/>
      <c r="D17" s="54"/>
      <c r="E17" s="55"/>
      <c r="F17" s="56"/>
      <c r="G17" s="56"/>
      <c r="H17" s="56"/>
      <c r="I17" s="57"/>
      <c r="J17" s="57"/>
      <c r="K17" s="58"/>
      <c r="L17" s="58"/>
      <c r="M17" s="58"/>
      <c r="N17" s="58"/>
      <c r="O17" s="58"/>
      <c r="P17" s="58"/>
      <c r="Q17" s="57"/>
      <c r="R17" s="57"/>
      <c r="S17" s="57"/>
      <c r="T17" s="59"/>
      <c r="U17" s="60"/>
      <c r="V17" s="60"/>
      <c r="W17" s="61"/>
      <c r="X17" s="62"/>
      <c r="Y17" s="63"/>
      <c r="Z17" s="63"/>
      <c r="AA17" s="63"/>
      <c r="AB17" s="63"/>
      <c r="AC17" s="64"/>
      <c r="AD17" s="63"/>
      <c r="AE17" s="65"/>
    </row>
    <row r="18" spans="3:31" ht="15.75" customHeight="1" x14ac:dyDescent="0.25">
      <c r="C18" s="66"/>
      <c r="D18" s="34" t="s">
        <v>36</v>
      </c>
      <c r="E18" s="67"/>
      <c r="F18" s="68"/>
      <c r="G18" s="68"/>
      <c r="H18" s="68"/>
      <c r="I18" s="69"/>
      <c r="J18" s="69"/>
      <c r="K18" s="70"/>
      <c r="L18" s="70"/>
      <c r="M18" s="70"/>
      <c r="N18" s="70"/>
      <c r="O18" s="70"/>
      <c r="P18" s="70"/>
      <c r="Q18" s="69"/>
      <c r="R18" s="69"/>
      <c r="S18" s="69"/>
      <c r="T18" s="71"/>
      <c r="U18" s="72"/>
      <c r="V18" s="72"/>
      <c r="W18" s="73"/>
      <c r="X18" s="74"/>
      <c r="Y18" s="35"/>
      <c r="Z18" s="35"/>
      <c r="AA18" s="35"/>
      <c r="AB18" s="35"/>
      <c r="AC18" s="75"/>
      <c r="AD18" s="35"/>
      <c r="AE18" s="76"/>
    </row>
    <row r="19" spans="3:31" ht="15.75" customHeight="1" x14ac:dyDescent="0.25">
      <c r="C19" s="77"/>
      <c r="AE19" s="80"/>
    </row>
    <row r="20" spans="3:31" ht="15.75" customHeight="1" x14ac:dyDescent="0.25">
      <c r="C20" s="77"/>
      <c r="D20" s="50" t="s">
        <v>37</v>
      </c>
      <c r="E20" s="41">
        <v>3.8759999999999999</v>
      </c>
      <c r="F20" s="42">
        <v>13158.5</v>
      </c>
      <c r="G20" s="42">
        <f t="shared" ref="G20:G43" si="7">F20*E20</f>
        <v>51002.345999999998</v>
      </c>
      <c r="H20" s="42">
        <v>43252.4</v>
      </c>
      <c r="I20" s="44"/>
      <c r="J20" s="44"/>
      <c r="K20" s="45"/>
      <c r="L20" s="45"/>
      <c r="M20" s="45"/>
      <c r="N20" s="45">
        <f t="shared" ref="N20:N43" si="8">H20+M20</f>
        <v>43252.4</v>
      </c>
      <c r="O20" s="45">
        <f>N20-G20</f>
        <v>-7749.9459999999963</v>
      </c>
      <c r="P20" s="45">
        <v>11610.1</v>
      </c>
      <c r="Q20" s="44">
        <v>8972.7999999999993</v>
      </c>
      <c r="R20" s="44">
        <v>2637.3</v>
      </c>
      <c r="S20" s="44"/>
      <c r="T20" s="44"/>
      <c r="U20" s="47">
        <v>733.04606999999999</v>
      </c>
      <c r="V20" s="47">
        <v>2.3256000000000001</v>
      </c>
      <c r="W20" s="48">
        <f t="shared" ref="W20:W33" si="9">U20+V20</f>
        <v>735.37166999999999</v>
      </c>
      <c r="X20" s="49">
        <v>32</v>
      </c>
      <c r="Y20" s="50"/>
      <c r="Z20" s="50">
        <v>30</v>
      </c>
      <c r="AA20" s="50"/>
      <c r="AB20" s="50"/>
      <c r="AC20" s="51">
        <f>(Z20+AB20)-X20</f>
        <v>-2</v>
      </c>
      <c r="AD20" s="81">
        <f>Z20+AB20</f>
        <v>30</v>
      </c>
      <c r="AE20" s="52">
        <f>AD20-X20</f>
        <v>-2</v>
      </c>
    </row>
    <row r="21" spans="3:31" ht="15.75" customHeight="1" x14ac:dyDescent="0.25">
      <c r="C21" s="77"/>
      <c r="D21" s="82" t="s">
        <v>38</v>
      </c>
      <c r="E21" s="41">
        <v>15.436999999999999</v>
      </c>
      <c r="F21" s="42">
        <v>6320</v>
      </c>
      <c r="G21" s="42">
        <f t="shared" si="7"/>
        <v>97561.84</v>
      </c>
      <c r="H21" s="42">
        <v>91777.7</v>
      </c>
      <c r="I21" s="44"/>
      <c r="J21" s="44"/>
      <c r="K21" s="45"/>
      <c r="L21" s="45"/>
      <c r="M21" s="45"/>
      <c r="N21" s="45">
        <f t="shared" si="8"/>
        <v>91777.7</v>
      </c>
      <c r="O21" s="45">
        <f t="shared" ref="O21:O23" si="10">N21-G21</f>
        <v>-5784.1399999999994</v>
      </c>
      <c r="P21" s="45">
        <v>20529.900000000001</v>
      </c>
      <c r="Q21" s="44">
        <v>15727.6</v>
      </c>
      <c r="R21" s="44">
        <v>4802.3</v>
      </c>
      <c r="S21" s="44"/>
      <c r="T21" s="44"/>
      <c r="U21" s="47">
        <v>808.45194000000004</v>
      </c>
      <c r="V21" s="47">
        <v>9.2622</v>
      </c>
      <c r="W21" s="48">
        <f t="shared" si="9"/>
        <v>817.71414000000004</v>
      </c>
      <c r="X21" s="49">
        <v>86</v>
      </c>
      <c r="Y21" s="50"/>
      <c r="Z21" s="50">
        <v>66</v>
      </c>
      <c r="AA21" s="50"/>
      <c r="AB21" s="50"/>
      <c r="AC21" s="51">
        <f t="shared" ref="AC21:AC43" si="11">(Z21+AB21)-X21</f>
        <v>-20</v>
      </c>
      <c r="AD21" s="81">
        <f>Z21+AB21</f>
        <v>66</v>
      </c>
      <c r="AE21" s="52">
        <f t="shared" ref="AE21:AE43" si="12">AD21-X21</f>
        <v>-20</v>
      </c>
    </row>
    <row r="22" spans="3:31" ht="15.75" customHeight="1" x14ac:dyDescent="0.25">
      <c r="C22" s="77"/>
      <c r="D22" s="50" t="s">
        <v>39</v>
      </c>
      <c r="E22" s="41">
        <v>40.558</v>
      </c>
      <c r="F22" s="42">
        <v>6138.2</v>
      </c>
      <c r="G22" s="42">
        <f>F22*E22</f>
        <v>248953.11559999999</v>
      </c>
      <c r="H22" s="42">
        <v>240411.3</v>
      </c>
      <c r="I22" s="44"/>
      <c r="J22" s="44"/>
      <c r="K22" s="45"/>
      <c r="L22" s="45"/>
      <c r="M22" s="45"/>
      <c r="N22" s="45">
        <f>H22+M22</f>
        <v>240411.3</v>
      </c>
      <c r="O22" s="45">
        <f t="shared" si="10"/>
        <v>-8541.8156000000017</v>
      </c>
      <c r="P22" s="45">
        <v>47434.7</v>
      </c>
      <c r="Q22" s="44">
        <v>36440.1</v>
      </c>
      <c r="R22" s="44">
        <v>10994.6</v>
      </c>
      <c r="S22" s="44">
        <f>455.4-3191.1</f>
        <v>-2735.7</v>
      </c>
      <c r="T22" s="83"/>
      <c r="U22" s="47">
        <v>1752.83734</v>
      </c>
      <c r="V22" s="47">
        <v>20.279</v>
      </c>
      <c r="W22" s="48">
        <f>U22+V22</f>
        <v>1773.11634</v>
      </c>
      <c r="X22" s="49">
        <v>133</v>
      </c>
      <c r="Y22" s="50"/>
      <c r="Z22" s="50">
        <v>128</v>
      </c>
      <c r="AA22" s="50"/>
      <c r="AB22" s="50"/>
      <c r="AC22" s="51">
        <f>(Z22+AB22)-X22</f>
        <v>-5</v>
      </c>
      <c r="AD22" s="84">
        <f>Z22+AB22</f>
        <v>128</v>
      </c>
      <c r="AE22" s="52">
        <f>AD22-X22</f>
        <v>-5</v>
      </c>
    </row>
    <row r="23" spans="3:31" ht="15.75" customHeight="1" x14ac:dyDescent="0.25">
      <c r="C23" s="77"/>
      <c r="D23" s="50" t="s">
        <v>40</v>
      </c>
      <c r="E23" s="41">
        <v>8.3290000000000006</v>
      </c>
      <c r="F23" s="42">
        <v>8112</v>
      </c>
      <c r="G23" s="42">
        <f>F23*E23</f>
        <v>67564.847999999998</v>
      </c>
      <c r="H23" s="42">
        <v>64605.8</v>
      </c>
      <c r="I23" s="44"/>
      <c r="J23" s="44"/>
      <c r="K23" s="45"/>
      <c r="L23" s="45"/>
      <c r="M23" s="45"/>
      <c r="N23" s="45">
        <f>H23+M23</f>
        <v>64605.8</v>
      </c>
      <c r="O23" s="45">
        <f t="shared" si="10"/>
        <v>-2959.0479999999952</v>
      </c>
      <c r="P23" s="45">
        <v>18046</v>
      </c>
      <c r="Q23" s="44">
        <v>13834.6</v>
      </c>
      <c r="R23" s="44">
        <v>4211.3</v>
      </c>
      <c r="S23" s="44"/>
      <c r="T23" s="44"/>
      <c r="U23" s="47">
        <v>773.89747999999997</v>
      </c>
      <c r="V23" s="47">
        <v>4.9973999999999998</v>
      </c>
      <c r="W23" s="48">
        <f>U23+V23</f>
        <v>778.89487999999994</v>
      </c>
      <c r="X23" s="49">
        <v>64</v>
      </c>
      <c r="Y23" s="50"/>
      <c r="Z23" s="50">
        <v>51.5</v>
      </c>
      <c r="AA23" s="50"/>
      <c r="AB23" s="50"/>
      <c r="AC23" s="51">
        <f>(Z23+AB23)-X23</f>
        <v>-12.5</v>
      </c>
      <c r="AD23" s="81">
        <f>Z23+AB23</f>
        <v>51.5</v>
      </c>
      <c r="AE23" s="52">
        <f>AD23-X23</f>
        <v>-12.5</v>
      </c>
    </row>
    <row r="24" spans="3:31" ht="15.75" customHeight="1" thickBot="1" x14ac:dyDescent="0.3">
      <c r="C24" s="53"/>
      <c r="D24" s="63"/>
      <c r="E24" s="55"/>
      <c r="F24" s="56"/>
      <c r="G24" s="56"/>
      <c r="H24" s="56"/>
      <c r="I24" s="57"/>
      <c r="J24" s="57"/>
      <c r="K24" s="58"/>
      <c r="L24" s="58"/>
      <c r="M24" s="58"/>
      <c r="N24" s="58"/>
      <c r="O24" s="58"/>
      <c r="P24" s="58"/>
      <c r="Q24" s="57"/>
      <c r="R24" s="57"/>
      <c r="S24" s="57"/>
      <c r="T24" s="57"/>
      <c r="U24" s="60"/>
      <c r="V24" s="60"/>
      <c r="W24" s="61"/>
      <c r="X24" s="62"/>
      <c r="Y24" s="63"/>
      <c r="Z24" s="63"/>
      <c r="AA24" s="63"/>
      <c r="AB24" s="63"/>
      <c r="AC24" s="64"/>
      <c r="AD24" s="85"/>
      <c r="AE24" s="65"/>
    </row>
    <row r="25" spans="3:31" ht="15.75" customHeight="1" x14ac:dyDescent="0.25">
      <c r="C25" s="86"/>
      <c r="D25" s="87" t="s">
        <v>41</v>
      </c>
      <c r="E25" s="88"/>
      <c r="F25" s="89"/>
      <c r="G25" s="89"/>
      <c r="H25" s="89"/>
      <c r="I25" s="90"/>
      <c r="J25" s="90"/>
      <c r="K25" s="91"/>
      <c r="L25" s="91"/>
      <c r="M25" s="91"/>
      <c r="N25" s="91"/>
      <c r="O25" s="91"/>
      <c r="P25" s="91"/>
      <c r="Q25" s="90"/>
      <c r="R25" s="90"/>
      <c r="S25" s="90"/>
      <c r="T25" s="90"/>
      <c r="U25" s="92"/>
      <c r="V25" s="92"/>
      <c r="W25" s="93"/>
      <c r="X25" s="94"/>
      <c r="Y25" s="95"/>
      <c r="Z25" s="95"/>
      <c r="AA25" s="95"/>
      <c r="AB25" s="95"/>
      <c r="AC25" s="96"/>
      <c r="AD25" s="97"/>
      <c r="AE25" s="98"/>
    </row>
    <row r="26" spans="3:31" ht="15.75" customHeight="1" x14ac:dyDescent="0.25">
      <c r="C26" s="77"/>
      <c r="D26" s="50"/>
      <c r="E26" s="41"/>
      <c r="F26" s="42"/>
      <c r="G26" s="42"/>
      <c r="H26" s="42"/>
      <c r="I26" s="44"/>
      <c r="J26" s="44"/>
      <c r="K26" s="45"/>
      <c r="L26" s="45"/>
      <c r="M26" s="45"/>
      <c r="N26" s="45"/>
      <c r="O26" s="45"/>
      <c r="P26" s="45"/>
      <c r="Q26" s="44"/>
      <c r="R26" s="44"/>
      <c r="S26" s="44"/>
      <c r="T26" s="44"/>
      <c r="U26" s="47"/>
      <c r="V26" s="47"/>
      <c r="W26" s="48"/>
      <c r="X26" s="49"/>
      <c r="Y26" s="50"/>
      <c r="Z26" s="50"/>
      <c r="AA26" s="50"/>
      <c r="AB26" s="50"/>
      <c r="AC26" s="51"/>
      <c r="AD26" s="81"/>
      <c r="AE26" s="52"/>
    </row>
    <row r="27" spans="3:31" ht="15.75" customHeight="1" x14ac:dyDescent="0.25">
      <c r="C27" s="77"/>
      <c r="D27" s="50" t="s">
        <v>42</v>
      </c>
      <c r="E27" s="41">
        <v>33.194000000000003</v>
      </c>
      <c r="F27" s="42">
        <v>2957.1</v>
      </c>
      <c r="G27" s="42">
        <f>F27*E27</f>
        <v>98157.977400000003</v>
      </c>
      <c r="H27" s="42">
        <v>97089.3</v>
      </c>
      <c r="I27" s="44"/>
      <c r="J27" s="44"/>
      <c r="K27" s="45"/>
      <c r="L27" s="45"/>
      <c r="M27" s="45">
        <v>-3.1</v>
      </c>
      <c r="N27" s="45">
        <f>H27+M27</f>
        <v>97086.2</v>
      </c>
      <c r="O27" s="45">
        <f t="shared" ref="O27:O43" si="13">N27-G27</f>
        <v>-1071.7774000000063</v>
      </c>
      <c r="P27" s="45">
        <v>40287.4</v>
      </c>
      <c r="Q27" s="44">
        <v>30942.7</v>
      </c>
      <c r="R27" s="44">
        <v>9344.7000000000007</v>
      </c>
      <c r="S27" s="44"/>
      <c r="T27" s="99"/>
      <c r="U27" s="47">
        <v>1727.5303699999999</v>
      </c>
      <c r="V27" s="47">
        <v>16.597000000000001</v>
      </c>
      <c r="W27" s="48">
        <f>U27+V27</f>
        <v>1744.1273699999999</v>
      </c>
      <c r="X27" s="49">
        <v>94</v>
      </c>
      <c r="Y27" s="50"/>
      <c r="Z27" s="50">
        <v>68</v>
      </c>
      <c r="AA27" s="50"/>
      <c r="AB27" s="50"/>
      <c r="AC27" s="51">
        <f>(Z27+AB27)-X27</f>
        <v>-26</v>
      </c>
      <c r="AD27" s="50">
        <f>Z27+AB27</f>
        <v>68</v>
      </c>
      <c r="AE27" s="52">
        <f>AD27-X27</f>
        <v>-26</v>
      </c>
    </row>
    <row r="28" spans="3:31" ht="15.75" customHeight="1" x14ac:dyDescent="0.25">
      <c r="C28" s="77"/>
      <c r="D28" s="100" t="s">
        <v>43</v>
      </c>
      <c r="E28" s="41">
        <v>11.756</v>
      </c>
      <c r="F28" s="42">
        <v>5068.8</v>
      </c>
      <c r="G28" s="42">
        <f t="shared" si="7"/>
        <v>59588.8128</v>
      </c>
      <c r="H28" s="42">
        <v>58962.7</v>
      </c>
      <c r="I28" s="44"/>
      <c r="J28" s="44"/>
      <c r="K28" s="45"/>
      <c r="L28" s="45"/>
      <c r="M28" s="45">
        <v>-2111.4</v>
      </c>
      <c r="N28" s="45">
        <f>H28+M28</f>
        <v>56851.299999999996</v>
      </c>
      <c r="O28" s="45">
        <f t="shared" si="13"/>
        <v>-2737.5128000000041</v>
      </c>
      <c r="P28" s="45">
        <v>24345.599999999999</v>
      </c>
      <c r="Q28" s="44">
        <v>18796.8</v>
      </c>
      <c r="R28" s="44">
        <v>5548.8</v>
      </c>
      <c r="S28" s="44"/>
      <c r="T28" s="83"/>
      <c r="U28" s="47">
        <v>785.67463999999995</v>
      </c>
      <c r="V28" s="47">
        <v>7.0536000000000003</v>
      </c>
      <c r="W28" s="48">
        <f t="shared" si="9"/>
        <v>792.72823999999991</v>
      </c>
      <c r="X28" s="49">
        <v>55</v>
      </c>
      <c r="Y28" s="50"/>
      <c r="Z28" s="50">
        <v>52</v>
      </c>
      <c r="AA28" s="50"/>
      <c r="AB28" s="50">
        <v>-2</v>
      </c>
      <c r="AC28" s="51">
        <f>(Z28+AB28)-X28</f>
        <v>-5</v>
      </c>
      <c r="AD28" s="81">
        <f t="shared" ref="AD28:AD42" si="14">Z28+AB28</f>
        <v>50</v>
      </c>
      <c r="AE28" s="52">
        <f t="shared" si="12"/>
        <v>-5</v>
      </c>
    </row>
    <row r="29" spans="3:31" ht="15.75" customHeight="1" x14ac:dyDescent="0.25">
      <c r="C29" s="77"/>
      <c r="D29" s="50" t="s">
        <v>44</v>
      </c>
      <c r="E29" s="41">
        <v>11.893000000000001</v>
      </c>
      <c r="F29" s="42">
        <v>5225.8</v>
      </c>
      <c r="G29" s="42">
        <f t="shared" si="7"/>
        <v>62150.439400000003</v>
      </c>
      <c r="H29" s="42">
        <v>62128.1</v>
      </c>
      <c r="I29" s="44"/>
      <c r="J29" s="44"/>
      <c r="K29" s="45"/>
      <c r="L29" s="45"/>
      <c r="M29" s="45"/>
      <c r="N29" s="45">
        <f t="shared" si="8"/>
        <v>62128.1</v>
      </c>
      <c r="O29" s="45">
        <f t="shared" si="13"/>
        <v>-22.339400000004389</v>
      </c>
      <c r="P29" s="45">
        <v>22359</v>
      </c>
      <c r="Q29" s="44">
        <v>17128</v>
      </c>
      <c r="R29" s="44">
        <v>5231</v>
      </c>
      <c r="S29" s="44"/>
      <c r="T29" s="83"/>
      <c r="U29" s="47">
        <v>786.14545999999996</v>
      </c>
      <c r="V29" s="47">
        <v>7.1357999999999997</v>
      </c>
      <c r="W29" s="48">
        <f t="shared" si="9"/>
        <v>793.28125999999997</v>
      </c>
      <c r="X29" s="49">
        <v>53</v>
      </c>
      <c r="Y29" s="50"/>
      <c r="Z29" s="50">
        <v>51</v>
      </c>
      <c r="AA29" s="50"/>
      <c r="AB29" s="50"/>
      <c r="AC29" s="51">
        <f t="shared" si="11"/>
        <v>-2</v>
      </c>
      <c r="AD29" s="81">
        <f t="shared" si="14"/>
        <v>51</v>
      </c>
      <c r="AE29" s="52">
        <f t="shared" si="12"/>
        <v>-2</v>
      </c>
    </row>
    <row r="30" spans="3:31" ht="15.75" customHeight="1" x14ac:dyDescent="0.25">
      <c r="C30" s="77"/>
      <c r="D30" s="50" t="s">
        <v>45</v>
      </c>
      <c r="E30" s="41">
        <v>7.3490000000000002</v>
      </c>
      <c r="F30" s="42">
        <v>6916.4</v>
      </c>
      <c r="G30" s="42">
        <f t="shared" si="7"/>
        <v>50828.623599999999</v>
      </c>
      <c r="H30" s="42">
        <v>44181.2</v>
      </c>
      <c r="I30" s="44"/>
      <c r="J30" s="44"/>
      <c r="K30" s="45"/>
      <c r="L30" s="45"/>
      <c r="M30" s="45">
        <v>-18</v>
      </c>
      <c r="N30" s="45">
        <f t="shared" si="8"/>
        <v>44163.199999999997</v>
      </c>
      <c r="O30" s="45">
        <f t="shared" si="13"/>
        <v>-6665.4236000000019</v>
      </c>
      <c r="P30" s="45">
        <v>16081</v>
      </c>
      <c r="Q30" s="44">
        <v>12242.4</v>
      </c>
      <c r="R30" s="44">
        <v>3838.5</v>
      </c>
      <c r="S30" s="44"/>
      <c r="T30" s="44"/>
      <c r="U30" s="47">
        <v>770.52963999999997</v>
      </c>
      <c r="V30" s="47">
        <v>4.4093999999999998</v>
      </c>
      <c r="W30" s="48">
        <f t="shared" si="9"/>
        <v>774.93903999999998</v>
      </c>
      <c r="X30" s="49">
        <v>43</v>
      </c>
      <c r="Y30" s="50"/>
      <c r="Z30" s="50">
        <v>42</v>
      </c>
      <c r="AA30" s="50"/>
      <c r="AB30" s="50"/>
      <c r="AC30" s="51">
        <f>(Z30+AB30)-X30</f>
        <v>-1</v>
      </c>
      <c r="AD30" s="81">
        <f t="shared" si="14"/>
        <v>42</v>
      </c>
      <c r="AE30" s="52">
        <f t="shared" si="12"/>
        <v>-1</v>
      </c>
    </row>
    <row r="31" spans="3:31" ht="15.75" customHeight="1" x14ac:dyDescent="0.25">
      <c r="C31" s="77"/>
      <c r="D31" s="50" t="s">
        <v>46</v>
      </c>
      <c r="E31" s="41">
        <v>17.088000000000001</v>
      </c>
      <c r="F31" s="42">
        <v>3991</v>
      </c>
      <c r="G31" s="42">
        <f t="shared" si="7"/>
        <v>68198.207999999999</v>
      </c>
      <c r="H31" s="42">
        <v>68884.3</v>
      </c>
      <c r="I31" s="44"/>
      <c r="J31" s="44"/>
      <c r="K31" s="45"/>
      <c r="L31" s="45"/>
      <c r="M31" s="45">
        <v>-1754.7</v>
      </c>
      <c r="N31" s="45">
        <f t="shared" si="8"/>
        <v>67129.600000000006</v>
      </c>
      <c r="O31" s="45">
        <f t="shared" si="13"/>
        <v>-1068.6079999999929</v>
      </c>
      <c r="P31" s="45">
        <v>23278.3</v>
      </c>
      <c r="Q31" s="44">
        <v>17369</v>
      </c>
      <c r="R31" s="44">
        <v>5909.3</v>
      </c>
      <c r="S31" s="44"/>
      <c r="T31" s="44"/>
      <c r="U31" s="47">
        <v>814.12572999999998</v>
      </c>
      <c r="V31" s="47">
        <v>10.252800000000001</v>
      </c>
      <c r="W31" s="48">
        <f t="shared" si="9"/>
        <v>824.37852999999996</v>
      </c>
      <c r="X31" s="49">
        <v>48</v>
      </c>
      <c r="Y31" s="50"/>
      <c r="Z31" s="50">
        <v>47</v>
      </c>
      <c r="AA31" s="50"/>
      <c r="AB31" s="50"/>
      <c r="AC31" s="51">
        <f>(Z31+AB31)-X31</f>
        <v>-1</v>
      </c>
      <c r="AD31" s="81">
        <f t="shared" si="14"/>
        <v>47</v>
      </c>
      <c r="AE31" s="52">
        <f t="shared" si="12"/>
        <v>-1</v>
      </c>
    </row>
    <row r="32" spans="3:31" ht="15.75" customHeight="1" x14ac:dyDescent="0.25">
      <c r="C32" s="77"/>
      <c r="D32" s="40" t="s">
        <v>47</v>
      </c>
      <c r="E32" s="41">
        <v>19.431000000000001</v>
      </c>
      <c r="F32" s="42">
        <v>3247.8</v>
      </c>
      <c r="G32" s="42">
        <f t="shared" si="7"/>
        <v>63108.001800000005</v>
      </c>
      <c r="H32" s="42">
        <v>63108</v>
      </c>
      <c r="I32" s="44"/>
      <c r="J32" s="44"/>
      <c r="K32" s="45"/>
      <c r="L32" s="45"/>
      <c r="M32" s="45"/>
      <c r="N32" s="45">
        <f t="shared" si="8"/>
        <v>63108</v>
      </c>
      <c r="O32" s="45">
        <f t="shared" si="13"/>
        <v>-1.8000000054598786E-3</v>
      </c>
      <c r="P32" s="45">
        <v>27220.7</v>
      </c>
      <c r="Q32" s="44">
        <v>20990.3</v>
      </c>
      <c r="R32" s="44">
        <v>6230.4</v>
      </c>
      <c r="S32" s="44">
        <v>284.2</v>
      </c>
      <c r="T32" s="44"/>
      <c r="U32" s="47">
        <v>822.17764</v>
      </c>
      <c r="V32" s="47">
        <v>11.6586</v>
      </c>
      <c r="W32" s="48">
        <f t="shared" si="9"/>
        <v>833.83623999999998</v>
      </c>
      <c r="X32" s="49">
        <v>57</v>
      </c>
      <c r="Y32" s="50"/>
      <c r="Z32" s="50">
        <v>56</v>
      </c>
      <c r="AA32" s="50"/>
      <c r="AB32" s="50"/>
      <c r="AC32" s="51">
        <f t="shared" si="11"/>
        <v>-1</v>
      </c>
      <c r="AD32" s="81">
        <f t="shared" si="14"/>
        <v>56</v>
      </c>
      <c r="AE32" s="52">
        <f t="shared" si="12"/>
        <v>-1</v>
      </c>
    </row>
    <row r="33" spans="3:31" ht="15.75" customHeight="1" x14ac:dyDescent="0.25">
      <c r="C33" s="77"/>
      <c r="D33" s="82" t="s">
        <v>48</v>
      </c>
      <c r="E33" s="41">
        <v>14.596</v>
      </c>
      <c r="F33" s="42">
        <v>3650.5</v>
      </c>
      <c r="G33" s="42">
        <f t="shared" si="7"/>
        <v>53282.697999999997</v>
      </c>
      <c r="H33" s="42">
        <v>51422.400000000001</v>
      </c>
      <c r="I33" s="44"/>
      <c r="J33" s="44"/>
      <c r="K33" s="45"/>
      <c r="L33" s="45"/>
      <c r="M33" s="45">
        <v>-397.2</v>
      </c>
      <c r="N33" s="45">
        <f t="shared" si="8"/>
        <v>51025.200000000004</v>
      </c>
      <c r="O33" s="45">
        <f t="shared" si="13"/>
        <v>-2257.4979999999923</v>
      </c>
      <c r="P33" s="45">
        <v>21868.9</v>
      </c>
      <c r="Q33" s="44">
        <v>16829.900000000001</v>
      </c>
      <c r="R33" s="44">
        <v>5039</v>
      </c>
      <c r="S33" s="44"/>
      <c r="T33" s="44"/>
      <c r="U33" s="47">
        <v>795.43453</v>
      </c>
      <c r="V33" s="47">
        <v>8.7576000000000001</v>
      </c>
      <c r="W33" s="48">
        <f t="shared" si="9"/>
        <v>804.19213000000002</v>
      </c>
      <c r="X33" s="49">
        <v>64</v>
      </c>
      <c r="Y33" s="50"/>
      <c r="Z33" s="50">
        <v>60.25</v>
      </c>
      <c r="AA33" s="50"/>
      <c r="AB33" s="50">
        <v>-0.5</v>
      </c>
      <c r="AC33" s="101">
        <f>(Z33+AB33)-X33</f>
        <v>-4.25</v>
      </c>
      <c r="AD33" s="81">
        <v>60</v>
      </c>
      <c r="AE33" s="52">
        <v>-4</v>
      </c>
    </row>
    <row r="34" spans="3:31" ht="15.75" customHeight="1" x14ac:dyDescent="0.25">
      <c r="C34" s="77"/>
      <c r="D34" s="50" t="s">
        <v>49</v>
      </c>
      <c r="E34" s="41">
        <v>7.274</v>
      </c>
      <c r="F34" s="42">
        <v>7603.8</v>
      </c>
      <c r="G34" s="42">
        <f t="shared" si="7"/>
        <v>55310.0412</v>
      </c>
      <c r="H34" s="42">
        <v>49822.8</v>
      </c>
      <c r="I34" s="44"/>
      <c r="J34" s="44"/>
      <c r="K34" s="45"/>
      <c r="L34" s="45"/>
      <c r="M34" s="45">
        <v>-743.8</v>
      </c>
      <c r="N34" s="45">
        <f t="shared" si="8"/>
        <v>49079</v>
      </c>
      <c r="O34" s="45">
        <f t="shared" si="13"/>
        <v>-6231.0411999999997</v>
      </c>
      <c r="P34" s="45">
        <v>20323.5</v>
      </c>
      <c r="Q34" s="44">
        <v>15828.6</v>
      </c>
      <c r="R34" s="44">
        <v>4494.8999999999996</v>
      </c>
      <c r="S34" s="44"/>
      <c r="T34" s="44"/>
      <c r="U34" s="47">
        <v>744.72357</v>
      </c>
      <c r="V34" s="47">
        <v>4.3643999999999998</v>
      </c>
      <c r="W34" s="48">
        <f>V34+U34</f>
        <v>749.08797000000004</v>
      </c>
      <c r="X34" s="49">
        <v>41</v>
      </c>
      <c r="Y34" s="50"/>
      <c r="Z34" s="50">
        <v>41</v>
      </c>
      <c r="AA34" s="50"/>
      <c r="AB34" s="50">
        <v>0</v>
      </c>
      <c r="AC34" s="51">
        <f t="shared" si="11"/>
        <v>0</v>
      </c>
      <c r="AD34" s="81">
        <f t="shared" si="14"/>
        <v>41</v>
      </c>
      <c r="AE34" s="52">
        <f t="shared" si="12"/>
        <v>0</v>
      </c>
    </row>
    <row r="35" spans="3:31" ht="15.75" customHeight="1" x14ac:dyDescent="0.25">
      <c r="C35" s="77"/>
      <c r="D35" s="50" t="s">
        <v>50</v>
      </c>
      <c r="E35" s="41">
        <v>4.6589999999999998</v>
      </c>
      <c r="F35" s="42">
        <v>9492.6</v>
      </c>
      <c r="G35" s="42">
        <f t="shared" si="7"/>
        <v>44226.023399999998</v>
      </c>
      <c r="H35" s="42">
        <v>38608.9</v>
      </c>
      <c r="I35" s="44"/>
      <c r="J35" s="44"/>
      <c r="K35" s="45"/>
      <c r="L35" s="45"/>
      <c r="M35" s="45">
        <v>-55</v>
      </c>
      <c r="N35" s="45">
        <f t="shared" si="8"/>
        <v>38553.9</v>
      </c>
      <c r="O35" s="45">
        <f t="shared" si="13"/>
        <v>-5672.1233999999968</v>
      </c>
      <c r="P35" s="45">
        <v>14444.6</v>
      </c>
      <c r="Q35" s="44">
        <v>11094.4</v>
      </c>
      <c r="R35" s="44">
        <v>3350.1</v>
      </c>
      <c r="S35" s="44">
        <f>-34.6</f>
        <v>-34.6</v>
      </c>
      <c r="T35" s="44"/>
      <c r="U35" s="47">
        <v>735.73692000000005</v>
      </c>
      <c r="V35" s="47">
        <v>2.7953999999999999</v>
      </c>
      <c r="W35" s="48">
        <f t="shared" ref="W35:W43" si="15">U35+V35</f>
        <v>738.53232000000003</v>
      </c>
      <c r="X35" s="49">
        <v>28</v>
      </c>
      <c r="Y35" s="50"/>
      <c r="Z35" s="50">
        <v>28</v>
      </c>
      <c r="AA35" s="50"/>
      <c r="AB35" s="50"/>
      <c r="AC35" s="51">
        <f t="shared" si="11"/>
        <v>0</v>
      </c>
      <c r="AD35" s="81">
        <f t="shared" si="14"/>
        <v>28</v>
      </c>
      <c r="AE35" s="52">
        <f t="shared" si="12"/>
        <v>0</v>
      </c>
    </row>
    <row r="36" spans="3:31" ht="15.75" customHeight="1" x14ac:dyDescent="0.25">
      <c r="C36" s="77"/>
      <c r="D36" s="50" t="s">
        <v>51</v>
      </c>
      <c r="E36" s="41">
        <v>21.286000000000001</v>
      </c>
      <c r="F36" s="42">
        <v>3351.1</v>
      </c>
      <c r="G36" s="42">
        <f t="shared" si="7"/>
        <v>71331.51460000001</v>
      </c>
      <c r="H36" s="42">
        <v>72087.8</v>
      </c>
      <c r="I36" s="44"/>
      <c r="J36" s="44"/>
      <c r="K36" s="45"/>
      <c r="L36" s="45"/>
      <c r="M36" s="45">
        <v>-1111.7</v>
      </c>
      <c r="N36" s="45">
        <f t="shared" si="8"/>
        <v>70976.100000000006</v>
      </c>
      <c r="O36" s="45">
        <f t="shared" si="13"/>
        <v>-355.4146000000037</v>
      </c>
      <c r="P36" s="45">
        <v>34589.199999999997</v>
      </c>
      <c r="Q36" s="44">
        <v>26698.799999999999</v>
      </c>
      <c r="R36" s="44">
        <v>7890.4</v>
      </c>
      <c r="S36" s="44">
        <v>-858.3</v>
      </c>
      <c r="T36" s="44"/>
      <c r="U36" s="47">
        <v>828.55249000000003</v>
      </c>
      <c r="V36" s="47">
        <v>10.643000000000001</v>
      </c>
      <c r="W36" s="48">
        <f t="shared" si="15"/>
        <v>839.19549000000006</v>
      </c>
      <c r="X36" s="49">
        <v>69</v>
      </c>
      <c r="Y36" s="50"/>
      <c r="Z36" s="50">
        <v>59.5</v>
      </c>
      <c r="AA36" s="50"/>
      <c r="AB36" s="50">
        <v>-0.56999999999999995</v>
      </c>
      <c r="AC36" s="51">
        <f>(Z36+AB36)-X36</f>
        <v>-10.07</v>
      </c>
      <c r="AD36" s="81">
        <f>Z36+AB36</f>
        <v>58.93</v>
      </c>
      <c r="AE36" s="52">
        <v>-10</v>
      </c>
    </row>
    <row r="37" spans="3:31" ht="15.75" customHeight="1" x14ac:dyDescent="0.25">
      <c r="C37" s="77"/>
      <c r="D37" s="50" t="s">
        <v>52</v>
      </c>
      <c r="E37" s="41">
        <v>10.362</v>
      </c>
      <c r="F37" s="42">
        <v>6066.9</v>
      </c>
      <c r="G37" s="42">
        <f t="shared" si="7"/>
        <v>62865.217799999999</v>
      </c>
      <c r="H37" s="42">
        <v>62865.2</v>
      </c>
      <c r="I37" s="44"/>
      <c r="J37" s="44"/>
      <c r="K37" s="45"/>
      <c r="L37" s="45"/>
      <c r="M37" s="45">
        <v>0</v>
      </c>
      <c r="N37" s="45">
        <f t="shared" si="8"/>
        <v>62865.2</v>
      </c>
      <c r="O37" s="45">
        <f t="shared" si="13"/>
        <v>-1.780000000144355E-2</v>
      </c>
      <c r="P37" s="45">
        <v>20879.900000000001</v>
      </c>
      <c r="Q37" s="44">
        <v>16109.3</v>
      </c>
      <c r="R37" s="44">
        <v>4770.5</v>
      </c>
      <c r="S37" s="44"/>
      <c r="T37" s="44"/>
      <c r="U37" s="47">
        <v>780.88405</v>
      </c>
      <c r="V37" s="47">
        <v>6.2172000000000001</v>
      </c>
      <c r="W37" s="48">
        <f t="shared" si="15"/>
        <v>787.10125000000005</v>
      </c>
      <c r="X37" s="49">
        <v>47</v>
      </c>
      <c r="Y37" s="50"/>
      <c r="Z37" s="50">
        <v>44</v>
      </c>
      <c r="AA37" s="50"/>
      <c r="AB37" s="50"/>
      <c r="AC37" s="51">
        <f>(Z37+AB37)-X37</f>
        <v>-3</v>
      </c>
      <c r="AD37" s="81">
        <f t="shared" si="14"/>
        <v>44</v>
      </c>
      <c r="AE37" s="52">
        <f t="shared" si="12"/>
        <v>-3</v>
      </c>
    </row>
    <row r="38" spans="3:31" ht="15.75" customHeight="1" x14ac:dyDescent="0.25">
      <c r="C38" s="77"/>
      <c r="D38" s="50" t="s">
        <v>53</v>
      </c>
      <c r="E38" s="41">
        <v>29.699000000000002</v>
      </c>
      <c r="F38" s="42">
        <v>3325.5</v>
      </c>
      <c r="G38" s="42">
        <f t="shared" si="7"/>
        <v>98764.0245</v>
      </c>
      <c r="H38" s="42">
        <v>90806.5</v>
      </c>
      <c r="I38" s="44"/>
      <c r="J38" s="44"/>
      <c r="K38" s="45"/>
      <c r="L38" s="45"/>
      <c r="M38" s="45"/>
      <c r="N38" s="45">
        <f t="shared" si="8"/>
        <v>90806.5</v>
      </c>
      <c r="O38" s="45">
        <f t="shared" si="13"/>
        <v>-7957.5244999999995</v>
      </c>
      <c r="P38" s="45">
        <v>35178.5</v>
      </c>
      <c r="Q38" s="44">
        <v>27079.200000000001</v>
      </c>
      <c r="R38" s="44">
        <v>8099.4</v>
      </c>
      <c r="S38" s="44">
        <v>-600</v>
      </c>
      <c r="T38" s="44"/>
      <c r="U38" s="47">
        <v>1715.5195200000001</v>
      </c>
      <c r="V38" s="47">
        <v>14.849500000000001</v>
      </c>
      <c r="W38" s="48">
        <f>U38+V38</f>
        <v>1730.3690200000001</v>
      </c>
      <c r="X38" s="49">
        <v>73</v>
      </c>
      <c r="Y38" s="50"/>
      <c r="Z38" s="50">
        <v>63</v>
      </c>
      <c r="AA38" s="50"/>
      <c r="AB38" s="50"/>
      <c r="AC38" s="51">
        <f t="shared" si="11"/>
        <v>-10</v>
      </c>
      <c r="AD38" s="81">
        <f t="shared" si="14"/>
        <v>63</v>
      </c>
      <c r="AE38" s="52">
        <f t="shared" si="12"/>
        <v>-10</v>
      </c>
    </row>
    <row r="39" spans="3:31" ht="15.75" customHeight="1" x14ac:dyDescent="0.25">
      <c r="C39" s="77"/>
      <c r="D39" s="50" t="s">
        <v>54</v>
      </c>
      <c r="E39" s="41">
        <v>9.5150000000000006</v>
      </c>
      <c r="F39" s="42">
        <v>6351.1</v>
      </c>
      <c r="G39" s="42">
        <f t="shared" si="7"/>
        <v>60430.71650000001</v>
      </c>
      <c r="H39" s="42">
        <v>60267.7</v>
      </c>
      <c r="I39" s="44"/>
      <c r="J39" s="44"/>
      <c r="K39" s="45"/>
      <c r="L39" s="45"/>
      <c r="M39" s="45">
        <v>0</v>
      </c>
      <c r="N39" s="45">
        <f t="shared" si="8"/>
        <v>60267.7</v>
      </c>
      <c r="O39" s="45">
        <f t="shared" si="13"/>
        <v>-163.01650000001246</v>
      </c>
      <c r="P39" s="45">
        <v>19304.099999999999</v>
      </c>
      <c r="Q39" s="44">
        <v>14852.5</v>
      </c>
      <c r="R39" s="44">
        <v>4451.6000000000004</v>
      </c>
      <c r="S39" s="44"/>
      <c r="T39" s="44"/>
      <c r="U39" s="47">
        <v>777.97326999999996</v>
      </c>
      <c r="V39" s="47">
        <v>5.7089999999999996</v>
      </c>
      <c r="W39" s="48">
        <f t="shared" si="15"/>
        <v>783.6822699999999</v>
      </c>
      <c r="X39" s="49">
        <v>45</v>
      </c>
      <c r="Y39" s="102"/>
      <c r="Z39" s="81">
        <v>45</v>
      </c>
      <c r="AA39" s="102"/>
      <c r="AB39" s="102"/>
      <c r="AC39" s="51">
        <f t="shared" si="11"/>
        <v>0</v>
      </c>
      <c r="AD39" s="81">
        <f t="shared" si="14"/>
        <v>45</v>
      </c>
      <c r="AE39" s="52">
        <f t="shared" si="12"/>
        <v>0</v>
      </c>
    </row>
    <row r="40" spans="3:31" ht="15.75" customHeight="1" x14ac:dyDescent="0.25">
      <c r="C40" s="77"/>
      <c r="D40" s="103" t="s">
        <v>55</v>
      </c>
      <c r="E40" s="41">
        <v>9.7490000000000006</v>
      </c>
      <c r="F40" s="42">
        <v>4575.8</v>
      </c>
      <c r="G40" s="42">
        <f t="shared" si="7"/>
        <v>44609.474200000004</v>
      </c>
      <c r="H40" s="42">
        <v>44135</v>
      </c>
      <c r="I40" s="44"/>
      <c r="J40" s="44"/>
      <c r="K40" s="45"/>
      <c r="L40" s="45"/>
      <c r="M40" s="45">
        <v>-104.4</v>
      </c>
      <c r="N40" s="45">
        <f t="shared" si="8"/>
        <v>44030.6</v>
      </c>
      <c r="O40" s="45">
        <f t="shared" si="13"/>
        <v>-578.87420000000566</v>
      </c>
      <c r="P40" s="45">
        <v>19444.900000000001</v>
      </c>
      <c r="Q40" s="44">
        <v>15062.2</v>
      </c>
      <c r="R40" s="44">
        <v>4382.7</v>
      </c>
      <c r="S40" s="44">
        <v>-10</v>
      </c>
      <c r="T40" s="44"/>
      <c r="U40" s="47">
        <v>778.77742999999998</v>
      </c>
      <c r="V40" s="47">
        <v>5.8494000000000002</v>
      </c>
      <c r="W40" s="48">
        <f t="shared" si="15"/>
        <v>784.62682999999993</v>
      </c>
      <c r="X40" s="49">
        <v>38</v>
      </c>
      <c r="Y40" s="50"/>
      <c r="Z40" s="50">
        <v>38</v>
      </c>
      <c r="AA40" s="50"/>
      <c r="AB40" s="50">
        <v>-0.1</v>
      </c>
      <c r="AC40" s="51">
        <f>(Z40+AB40)-X40</f>
        <v>-0.10000000000000142</v>
      </c>
      <c r="AD40" s="81">
        <f>Z40+AB40</f>
        <v>37.9</v>
      </c>
      <c r="AE40" s="52">
        <v>0</v>
      </c>
    </row>
    <row r="41" spans="3:31" ht="15.75" customHeight="1" x14ac:dyDescent="0.25">
      <c r="C41" s="77"/>
      <c r="D41" s="40" t="s">
        <v>56</v>
      </c>
      <c r="E41" s="41">
        <v>18.93</v>
      </c>
      <c r="F41" s="42">
        <v>3407.9</v>
      </c>
      <c r="G41" s="42">
        <f t="shared" si="7"/>
        <v>64511.546999999999</v>
      </c>
      <c r="H41" s="42">
        <v>61864.800000000003</v>
      </c>
      <c r="I41" s="44"/>
      <c r="J41" s="44"/>
      <c r="K41" s="45"/>
      <c r="L41" s="45"/>
      <c r="M41" s="45">
        <v>-656.3</v>
      </c>
      <c r="N41" s="45">
        <f t="shared" si="8"/>
        <v>61208.5</v>
      </c>
      <c r="O41" s="45">
        <f t="shared" si="13"/>
        <v>-3303.0469999999987</v>
      </c>
      <c r="P41" s="45">
        <v>25413.4</v>
      </c>
      <c r="Q41" s="44">
        <v>19398.2</v>
      </c>
      <c r="R41" s="44">
        <v>6015.1</v>
      </c>
      <c r="S41" s="44"/>
      <c r="T41" s="44"/>
      <c r="U41" s="47">
        <v>820.45591000000002</v>
      </c>
      <c r="V41" s="47">
        <v>11.358000000000001</v>
      </c>
      <c r="W41" s="48">
        <f t="shared" si="15"/>
        <v>831.81390999999996</v>
      </c>
      <c r="X41" s="49">
        <v>48</v>
      </c>
      <c r="Y41" s="50"/>
      <c r="Z41" s="50">
        <v>48</v>
      </c>
      <c r="AA41" s="50"/>
      <c r="AB41" s="50"/>
      <c r="AC41" s="51">
        <f t="shared" si="11"/>
        <v>0</v>
      </c>
      <c r="AD41" s="81">
        <f t="shared" si="14"/>
        <v>48</v>
      </c>
      <c r="AE41" s="52">
        <f t="shared" si="12"/>
        <v>0</v>
      </c>
    </row>
    <row r="42" spans="3:31" ht="15.75" customHeight="1" x14ac:dyDescent="0.25">
      <c r="C42" s="77"/>
      <c r="D42" s="50" t="s">
        <v>57</v>
      </c>
      <c r="E42" s="41">
        <v>18.832000000000001</v>
      </c>
      <c r="F42" s="42">
        <v>4509.2</v>
      </c>
      <c r="G42" s="42">
        <f t="shared" si="7"/>
        <v>84917.254400000005</v>
      </c>
      <c r="H42" s="42">
        <v>84729</v>
      </c>
      <c r="I42" s="44"/>
      <c r="J42" s="44"/>
      <c r="K42" s="45"/>
      <c r="L42" s="45"/>
      <c r="M42" s="45">
        <v>-693</v>
      </c>
      <c r="N42" s="45">
        <f t="shared" si="8"/>
        <v>84036</v>
      </c>
      <c r="O42" s="45">
        <f t="shared" si="13"/>
        <v>-881.25440000000526</v>
      </c>
      <c r="P42" s="45">
        <v>28301.9</v>
      </c>
      <c r="Q42" s="44">
        <v>21737.599999999999</v>
      </c>
      <c r="R42" s="44">
        <v>6564.3</v>
      </c>
      <c r="S42" s="44"/>
      <c r="T42" s="44"/>
      <c r="U42" s="47">
        <v>820.11911999999995</v>
      </c>
      <c r="V42" s="47">
        <v>11.299200000000001</v>
      </c>
      <c r="W42" s="48">
        <f t="shared" si="15"/>
        <v>831.41831999999999</v>
      </c>
      <c r="X42" s="49">
        <v>63</v>
      </c>
      <c r="Y42" s="102"/>
      <c r="Z42" s="84">
        <v>63.5</v>
      </c>
      <c r="AA42" s="102"/>
      <c r="AB42" s="102">
        <v>-0.5</v>
      </c>
      <c r="AC42" s="51">
        <f t="shared" si="11"/>
        <v>0</v>
      </c>
      <c r="AD42" s="81">
        <f t="shared" si="14"/>
        <v>63</v>
      </c>
      <c r="AE42" s="52">
        <f t="shared" si="12"/>
        <v>0</v>
      </c>
    </row>
    <row r="43" spans="3:31" ht="15.75" customHeight="1" thickBot="1" x14ac:dyDescent="0.3">
      <c r="C43" s="53"/>
      <c r="D43" s="104" t="s">
        <v>58</v>
      </c>
      <c r="E43" s="55">
        <v>11.215</v>
      </c>
      <c r="F43" s="56">
        <v>4635</v>
      </c>
      <c r="G43" s="56">
        <f t="shared" si="7"/>
        <v>51981.525000000001</v>
      </c>
      <c r="H43" s="56">
        <v>51392.7</v>
      </c>
      <c r="I43" s="57"/>
      <c r="J43" s="57"/>
      <c r="K43" s="58"/>
      <c r="L43" s="58"/>
      <c r="M43" s="58">
        <f>1269.9-573.6</f>
        <v>696.30000000000007</v>
      </c>
      <c r="N43" s="58">
        <f t="shared" si="8"/>
        <v>52089</v>
      </c>
      <c r="O43" s="105">
        <f t="shared" si="13"/>
        <v>107.47499999999854</v>
      </c>
      <c r="P43" s="58">
        <v>18978.7</v>
      </c>
      <c r="Q43" s="57">
        <v>14535.6</v>
      </c>
      <c r="R43" s="57">
        <v>4443.1000000000004</v>
      </c>
      <c r="S43" s="56">
        <v>231.4</v>
      </c>
      <c r="T43" s="57"/>
      <c r="U43" s="60">
        <v>783.81545000000006</v>
      </c>
      <c r="V43" s="60">
        <v>6.7290000000000001</v>
      </c>
      <c r="W43" s="61">
        <f t="shared" si="15"/>
        <v>790.5444500000001</v>
      </c>
      <c r="X43" s="62">
        <v>54</v>
      </c>
      <c r="Y43" s="63"/>
      <c r="Z43" s="63">
        <v>43</v>
      </c>
      <c r="AA43" s="63"/>
      <c r="AB43" s="63">
        <v>1</v>
      </c>
      <c r="AC43" s="64">
        <f t="shared" si="11"/>
        <v>-10</v>
      </c>
      <c r="AD43" s="85">
        <f>Z43+AB43</f>
        <v>44</v>
      </c>
      <c r="AE43" s="65">
        <f t="shared" si="12"/>
        <v>-10</v>
      </c>
    </row>
    <row r="44" spans="3:31" ht="36" customHeight="1" thickBot="1" x14ac:dyDescent="0.3">
      <c r="C44" s="106"/>
      <c r="D44" s="107" t="s">
        <v>59</v>
      </c>
      <c r="E44" s="108"/>
      <c r="F44" s="109"/>
      <c r="G44" s="109"/>
      <c r="H44" s="110"/>
      <c r="I44" s="111"/>
      <c r="J44" s="111"/>
      <c r="K44" s="112"/>
      <c r="L44" s="112"/>
      <c r="M44" s="112"/>
      <c r="N44" s="112"/>
      <c r="O44" s="112"/>
      <c r="P44" s="111"/>
      <c r="Q44" s="111"/>
      <c r="R44" s="111"/>
      <c r="S44" s="111"/>
      <c r="T44" s="113"/>
      <c r="U44" s="114">
        <f>SUM(U11:U43)</f>
        <v>41271.872960000015</v>
      </c>
      <c r="V44" s="114">
        <f>SUM(V11:V43)</f>
        <v>367.37354999999985</v>
      </c>
      <c r="W44" s="115"/>
      <c r="X44" s="116"/>
      <c r="Y44" s="117"/>
      <c r="Z44" s="117"/>
      <c r="AA44" s="117"/>
      <c r="AB44" s="117"/>
      <c r="AC44" s="117"/>
      <c r="AD44" s="117"/>
      <c r="AE44" s="111"/>
    </row>
    <row r="45" spans="3:31" ht="15" customHeight="1" x14ac:dyDescent="0.25">
      <c r="C45" s="118" t="s">
        <v>42</v>
      </c>
      <c r="D45" s="35" t="s">
        <v>60</v>
      </c>
      <c r="E45" s="67">
        <v>28.609000000000002</v>
      </c>
      <c r="F45" s="68">
        <v>72</v>
      </c>
      <c r="G45" s="68">
        <f t="shared" ref="G45:G50" si="16">F45*E45</f>
        <v>2059.848</v>
      </c>
      <c r="H45" s="119">
        <v>0</v>
      </c>
      <c r="I45" s="120"/>
      <c r="J45" s="120"/>
      <c r="K45" s="70"/>
      <c r="L45" s="70"/>
      <c r="M45" s="70">
        <v>0.1</v>
      </c>
      <c r="N45" s="70">
        <f t="shared" ref="N45:N50" si="17">H45+M45</f>
        <v>0.1</v>
      </c>
      <c r="O45" s="70">
        <f t="shared" ref="O45:O50" si="18">N45-G45</f>
        <v>-2059.748</v>
      </c>
      <c r="P45" s="70"/>
      <c r="Q45" s="120"/>
      <c r="R45" s="120"/>
      <c r="S45" s="120"/>
      <c r="T45" s="71"/>
      <c r="U45" s="120"/>
      <c r="V45" s="120"/>
      <c r="W45" s="121">
        <f t="shared" ref="W45:W50" si="19">U45+V45</f>
        <v>0</v>
      </c>
      <c r="X45" s="74">
        <v>2</v>
      </c>
      <c r="Y45" s="35"/>
      <c r="Z45" s="35">
        <v>0</v>
      </c>
      <c r="AA45" s="35"/>
      <c r="AB45" s="35"/>
      <c r="AC45" s="75">
        <f t="shared" ref="AC45:AC50" si="20">(Z45+AB45)-X45</f>
        <v>-2</v>
      </c>
      <c r="AD45" s="122">
        <f t="shared" si="5"/>
        <v>0</v>
      </c>
      <c r="AE45" s="76">
        <f t="shared" si="6"/>
        <v>-2</v>
      </c>
    </row>
    <row r="46" spans="3:31" ht="15" customHeight="1" x14ac:dyDescent="0.25">
      <c r="C46" s="123"/>
      <c r="D46" s="99" t="s">
        <v>61</v>
      </c>
      <c r="E46" s="41">
        <v>0.79</v>
      </c>
      <c r="F46" s="42">
        <v>5061</v>
      </c>
      <c r="G46" s="42">
        <f t="shared" si="16"/>
        <v>3998.19</v>
      </c>
      <c r="H46" s="124">
        <v>3372.4</v>
      </c>
      <c r="I46" s="125"/>
      <c r="J46" s="125"/>
      <c r="K46" s="45"/>
      <c r="L46" s="45"/>
      <c r="M46" s="45">
        <v>0.6</v>
      </c>
      <c r="N46" s="45">
        <f t="shared" si="17"/>
        <v>3373</v>
      </c>
      <c r="O46" s="45">
        <f t="shared" si="18"/>
        <v>-625.19000000000005</v>
      </c>
      <c r="P46" s="45">
        <v>699.7</v>
      </c>
      <c r="Q46" s="99">
        <v>537.4</v>
      </c>
      <c r="R46" s="99">
        <v>162.30000000000001</v>
      </c>
      <c r="S46" s="99"/>
      <c r="T46" s="46">
        <f>P46+S46</f>
        <v>699.7</v>
      </c>
      <c r="U46" s="99"/>
      <c r="V46" s="99"/>
      <c r="W46" s="126">
        <f t="shared" si="19"/>
        <v>0</v>
      </c>
      <c r="X46" s="49">
        <v>4</v>
      </c>
      <c r="Y46" s="50"/>
      <c r="Z46" s="50">
        <v>2</v>
      </c>
      <c r="AA46" s="50"/>
      <c r="AB46" s="50"/>
      <c r="AC46" s="51">
        <f t="shared" si="20"/>
        <v>-2</v>
      </c>
      <c r="AD46" s="84">
        <f t="shared" si="5"/>
        <v>2</v>
      </c>
      <c r="AE46" s="52">
        <f t="shared" si="6"/>
        <v>-2</v>
      </c>
    </row>
    <row r="47" spans="3:31" ht="15" customHeight="1" x14ac:dyDescent="0.25">
      <c r="C47" s="123"/>
      <c r="D47" s="99" t="s">
        <v>62</v>
      </c>
      <c r="E47" s="41">
        <v>1.4119999999999999</v>
      </c>
      <c r="F47" s="42">
        <v>3667</v>
      </c>
      <c r="G47" s="42">
        <f t="shared" si="16"/>
        <v>5177.8040000000001</v>
      </c>
      <c r="H47" s="127">
        <v>5176.5</v>
      </c>
      <c r="I47" s="99"/>
      <c r="J47" s="99"/>
      <c r="K47" s="45"/>
      <c r="L47" s="45"/>
      <c r="M47" s="45">
        <v>0.6</v>
      </c>
      <c r="N47" s="45">
        <f t="shared" si="17"/>
        <v>5177.1000000000004</v>
      </c>
      <c r="O47" s="45">
        <f t="shared" si="18"/>
        <v>-0.70399999999972351</v>
      </c>
      <c r="P47" s="45">
        <v>643.20000000000005</v>
      </c>
      <c r="Q47" s="99">
        <v>494.9</v>
      </c>
      <c r="R47" s="99">
        <v>148.30000000000001</v>
      </c>
      <c r="S47" s="99"/>
      <c r="T47" s="46">
        <f t="shared" ref="T47:T50" si="21">P47+S47</f>
        <v>643.20000000000005</v>
      </c>
      <c r="U47" s="99"/>
      <c r="V47" s="99"/>
      <c r="W47" s="126">
        <f t="shared" si="19"/>
        <v>0</v>
      </c>
      <c r="X47" s="49">
        <v>4</v>
      </c>
      <c r="Y47" s="50"/>
      <c r="Z47" s="50">
        <v>2</v>
      </c>
      <c r="AA47" s="50"/>
      <c r="AB47" s="50"/>
      <c r="AC47" s="51">
        <f t="shared" si="20"/>
        <v>-2</v>
      </c>
      <c r="AD47" s="84">
        <f t="shared" si="5"/>
        <v>2</v>
      </c>
      <c r="AE47" s="52">
        <f t="shared" si="6"/>
        <v>-2</v>
      </c>
    </row>
    <row r="48" spans="3:31" ht="15" customHeight="1" x14ac:dyDescent="0.25">
      <c r="C48" s="123"/>
      <c r="D48" s="99" t="s">
        <v>63</v>
      </c>
      <c r="E48" s="41">
        <v>0.78500000000000003</v>
      </c>
      <c r="F48" s="42">
        <v>3539.6</v>
      </c>
      <c r="G48" s="42">
        <f t="shared" si="16"/>
        <v>2778.5860000000002</v>
      </c>
      <c r="H48" s="127">
        <v>2576</v>
      </c>
      <c r="I48" s="99"/>
      <c r="J48" s="99"/>
      <c r="K48" s="45"/>
      <c r="L48" s="45"/>
      <c r="M48" s="45">
        <v>0.6</v>
      </c>
      <c r="N48" s="45">
        <f t="shared" si="17"/>
        <v>2576.6</v>
      </c>
      <c r="O48" s="45">
        <f t="shared" si="18"/>
        <v>-201.98600000000033</v>
      </c>
      <c r="P48" s="45">
        <v>1015.9</v>
      </c>
      <c r="Q48" s="99">
        <v>780.2</v>
      </c>
      <c r="R48" s="99">
        <v>235.6</v>
      </c>
      <c r="S48" s="99"/>
      <c r="T48" s="46">
        <f t="shared" si="21"/>
        <v>1015.9</v>
      </c>
      <c r="U48" s="99"/>
      <c r="V48" s="99"/>
      <c r="W48" s="126">
        <f t="shared" si="19"/>
        <v>0</v>
      </c>
      <c r="X48" s="49">
        <v>4</v>
      </c>
      <c r="Y48" s="50"/>
      <c r="Z48" s="50">
        <v>2</v>
      </c>
      <c r="AA48" s="50"/>
      <c r="AB48" s="50"/>
      <c r="AC48" s="51">
        <f t="shared" si="20"/>
        <v>-2</v>
      </c>
      <c r="AD48" s="84">
        <f t="shared" si="5"/>
        <v>2</v>
      </c>
      <c r="AE48" s="52">
        <f t="shared" si="6"/>
        <v>-2</v>
      </c>
    </row>
    <row r="49" spans="3:31" ht="15" customHeight="1" x14ac:dyDescent="0.25">
      <c r="C49" s="123"/>
      <c r="D49" s="99" t="s">
        <v>64</v>
      </c>
      <c r="E49" s="41">
        <v>0.86599999999999999</v>
      </c>
      <c r="F49" s="42">
        <v>5939.2</v>
      </c>
      <c r="G49" s="42">
        <f t="shared" si="16"/>
        <v>5143.3472000000002</v>
      </c>
      <c r="H49" s="127">
        <v>5107.6000000000004</v>
      </c>
      <c r="I49" s="99"/>
      <c r="J49" s="99"/>
      <c r="K49" s="45"/>
      <c r="L49" s="45"/>
      <c r="M49" s="45">
        <v>0.6</v>
      </c>
      <c r="N49" s="45">
        <f t="shared" si="17"/>
        <v>5108.2000000000007</v>
      </c>
      <c r="O49" s="45">
        <f t="shared" si="18"/>
        <v>-35.14719999999943</v>
      </c>
      <c r="P49" s="45">
        <v>1033.3</v>
      </c>
      <c r="Q49" s="99">
        <v>793.7</v>
      </c>
      <c r="R49" s="99">
        <v>239.7</v>
      </c>
      <c r="S49" s="99"/>
      <c r="T49" s="46">
        <f t="shared" si="21"/>
        <v>1033.3</v>
      </c>
      <c r="U49" s="99"/>
      <c r="V49" s="99"/>
      <c r="W49" s="126">
        <f t="shared" si="19"/>
        <v>0</v>
      </c>
      <c r="X49" s="49">
        <v>4</v>
      </c>
      <c r="Y49" s="50"/>
      <c r="Z49" s="50">
        <v>2.25</v>
      </c>
      <c r="AA49" s="50"/>
      <c r="AB49" s="50"/>
      <c r="AC49" s="51">
        <f t="shared" si="20"/>
        <v>-1.75</v>
      </c>
      <c r="AD49" s="102">
        <f t="shared" si="5"/>
        <v>2.25</v>
      </c>
      <c r="AE49" s="52">
        <f t="shared" si="6"/>
        <v>-1.75</v>
      </c>
    </row>
    <row r="50" spans="3:31" ht="15" customHeight="1" x14ac:dyDescent="0.25">
      <c r="C50" s="123"/>
      <c r="D50" s="99" t="s">
        <v>65</v>
      </c>
      <c r="E50" s="41">
        <v>0.73199999999999998</v>
      </c>
      <c r="F50" s="42">
        <v>4485.7</v>
      </c>
      <c r="G50" s="42">
        <f t="shared" si="16"/>
        <v>3283.5323999999996</v>
      </c>
      <c r="H50" s="127">
        <v>3282.9</v>
      </c>
      <c r="I50" s="99"/>
      <c r="J50" s="99"/>
      <c r="K50" s="45"/>
      <c r="L50" s="45"/>
      <c r="M50" s="45">
        <v>0.6</v>
      </c>
      <c r="N50" s="45">
        <f t="shared" si="17"/>
        <v>3283.5</v>
      </c>
      <c r="O50" s="45">
        <f t="shared" si="18"/>
        <v>-3.239999999959764E-2</v>
      </c>
      <c r="P50" s="45">
        <v>576.9</v>
      </c>
      <c r="Q50" s="99">
        <v>443.1</v>
      </c>
      <c r="R50" s="99">
        <v>133.80000000000001</v>
      </c>
      <c r="S50" s="99"/>
      <c r="T50" s="46">
        <f t="shared" si="21"/>
        <v>576.9</v>
      </c>
      <c r="U50" s="99"/>
      <c r="V50" s="99"/>
      <c r="W50" s="126">
        <f t="shared" si="19"/>
        <v>0</v>
      </c>
      <c r="X50" s="49">
        <v>4</v>
      </c>
      <c r="Y50" s="50"/>
      <c r="Z50" s="50">
        <v>2.25</v>
      </c>
      <c r="AA50" s="50"/>
      <c r="AB50" s="50"/>
      <c r="AC50" s="51">
        <f t="shared" si="20"/>
        <v>-1.75</v>
      </c>
      <c r="AD50" s="102">
        <f t="shared" si="5"/>
        <v>2.25</v>
      </c>
      <c r="AE50" s="52">
        <f t="shared" si="6"/>
        <v>-1.75</v>
      </c>
    </row>
    <row r="51" spans="3:31" ht="15" customHeight="1" thickBot="1" x14ac:dyDescent="0.3">
      <c r="C51" s="128"/>
      <c r="D51" s="63" t="s">
        <v>66</v>
      </c>
      <c r="E51" s="129"/>
      <c r="F51" s="56"/>
      <c r="G51" s="56"/>
      <c r="H51" s="130">
        <f t="shared" ref="H51:L51" si="22">ROUND(SUM(H45:H50),3)</f>
        <v>19515.400000000001</v>
      </c>
      <c r="I51" s="130">
        <f t="shared" si="22"/>
        <v>0</v>
      </c>
      <c r="J51" s="130">
        <f t="shared" si="22"/>
        <v>0</v>
      </c>
      <c r="K51" s="130">
        <f t="shared" si="22"/>
        <v>0</v>
      </c>
      <c r="L51" s="130">
        <f t="shared" si="22"/>
        <v>0</v>
      </c>
      <c r="M51" s="130">
        <f t="shared" ref="M51:W51" si="23">ROUND(SUM(M45:M50),3)</f>
        <v>3.1</v>
      </c>
      <c r="N51" s="130">
        <f t="shared" si="23"/>
        <v>19518.5</v>
      </c>
      <c r="O51" s="130"/>
      <c r="P51" s="130">
        <f>ROUND(SUM(P45:P50),3)</f>
        <v>3969</v>
      </c>
      <c r="Q51" s="130">
        <f t="shared" ref="Q51:T51" si="24">ROUND(SUM(Q45:Q50),3)</f>
        <v>3049.3</v>
      </c>
      <c r="R51" s="130">
        <f t="shared" si="24"/>
        <v>919.7</v>
      </c>
      <c r="S51" s="130">
        <f t="shared" si="24"/>
        <v>0</v>
      </c>
      <c r="T51" s="130">
        <f t="shared" si="24"/>
        <v>3969</v>
      </c>
      <c r="U51" s="130">
        <f t="shared" si="23"/>
        <v>0</v>
      </c>
      <c r="V51" s="130">
        <f t="shared" si="23"/>
        <v>0</v>
      </c>
      <c r="W51" s="131">
        <f t="shared" si="23"/>
        <v>0</v>
      </c>
      <c r="X51" s="132"/>
      <c r="Y51" s="132">
        <f t="shared" ref="Y51:AC51" si="25">ROUND(SUM(Y45:Y50),3)</f>
        <v>0</v>
      </c>
      <c r="Z51" s="130">
        <f t="shared" si="25"/>
        <v>10.5</v>
      </c>
      <c r="AA51" s="132">
        <f t="shared" si="25"/>
        <v>0</v>
      </c>
      <c r="AB51" s="132">
        <f t="shared" si="25"/>
        <v>0</v>
      </c>
      <c r="AC51" s="132">
        <f t="shared" si="25"/>
        <v>-11.5</v>
      </c>
      <c r="AD51" s="133">
        <f>Z51+AB51</f>
        <v>10.5</v>
      </c>
      <c r="AE51" s="65"/>
    </row>
    <row r="52" spans="3:31" ht="15.75" x14ac:dyDescent="0.25">
      <c r="C52" s="118" t="s">
        <v>67</v>
      </c>
      <c r="D52" s="134" t="s">
        <v>68</v>
      </c>
      <c r="E52" s="67">
        <v>5.42</v>
      </c>
      <c r="F52" s="68">
        <v>224.5</v>
      </c>
      <c r="G52" s="68">
        <f t="shared" ref="G52:G57" si="26">F52*E52</f>
        <v>1216.79</v>
      </c>
      <c r="H52" s="119"/>
      <c r="I52" s="120"/>
      <c r="J52" s="120"/>
      <c r="K52" s="70"/>
      <c r="L52" s="70"/>
      <c r="M52" s="70">
        <v>113.9</v>
      </c>
      <c r="N52" s="70">
        <f>H52+M52</f>
        <v>113.9</v>
      </c>
      <c r="O52" s="70">
        <f t="shared" ref="O52:O57" si="27">N52-G52</f>
        <v>-1102.8899999999999</v>
      </c>
      <c r="P52" s="70"/>
      <c r="Q52" s="120"/>
      <c r="R52" s="120"/>
      <c r="S52" s="120"/>
      <c r="T52" s="69"/>
      <c r="U52" s="120"/>
      <c r="V52" s="120"/>
      <c r="W52" s="121">
        <f>U52+V52</f>
        <v>0</v>
      </c>
      <c r="X52" s="74">
        <v>0</v>
      </c>
      <c r="Y52" s="35"/>
      <c r="Z52" s="35">
        <v>0</v>
      </c>
      <c r="AA52" s="35"/>
      <c r="AB52" s="35"/>
      <c r="AC52" s="75">
        <f t="shared" ref="AC52:AC57" si="28">(Z52+AB52)-X52</f>
        <v>0</v>
      </c>
      <c r="AD52" s="122">
        <f t="shared" si="5"/>
        <v>0</v>
      </c>
      <c r="AE52" s="76">
        <f t="shared" si="6"/>
        <v>0</v>
      </c>
    </row>
    <row r="53" spans="3:31" ht="15.75" x14ac:dyDescent="0.25">
      <c r="C53" s="123"/>
      <c r="D53" s="100" t="s">
        <v>69</v>
      </c>
      <c r="E53" s="41">
        <v>2.8679999999999999</v>
      </c>
      <c r="F53" s="42">
        <v>2787.3</v>
      </c>
      <c r="G53" s="42">
        <f t="shared" si="26"/>
        <v>7993.9764000000005</v>
      </c>
      <c r="H53" s="124">
        <v>7628</v>
      </c>
      <c r="I53" s="125"/>
      <c r="J53" s="125"/>
      <c r="K53" s="45"/>
      <c r="L53" s="45"/>
      <c r="M53" s="45">
        <v>365.2</v>
      </c>
      <c r="N53" s="45">
        <f>H53+M53</f>
        <v>7993.2</v>
      </c>
      <c r="O53" s="45">
        <f t="shared" si="27"/>
        <v>-0.77640000000064902</v>
      </c>
      <c r="P53" s="45">
        <v>2566</v>
      </c>
      <c r="Q53" s="125">
        <v>1976.4</v>
      </c>
      <c r="R53" s="125">
        <v>589.6</v>
      </c>
      <c r="S53" s="125"/>
      <c r="T53" s="46">
        <f t="shared" ref="T53:T57" si="29">P53+S53</f>
        <v>2566</v>
      </c>
      <c r="U53" s="125"/>
      <c r="V53" s="125"/>
      <c r="W53" s="126">
        <f>U53+V53</f>
        <v>0</v>
      </c>
      <c r="X53" s="49">
        <v>7</v>
      </c>
      <c r="Y53" s="50"/>
      <c r="Z53" s="50">
        <v>5</v>
      </c>
      <c r="AA53" s="50"/>
      <c r="AB53" s="50">
        <v>0.25</v>
      </c>
      <c r="AC53" s="51">
        <f t="shared" si="28"/>
        <v>-1.75</v>
      </c>
      <c r="AD53" s="102">
        <f t="shared" si="5"/>
        <v>5.25</v>
      </c>
      <c r="AE53" s="135">
        <f t="shared" si="6"/>
        <v>-1.75</v>
      </c>
    </row>
    <row r="54" spans="3:31" ht="15.75" hidden="1" x14ac:dyDescent="0.25">
      <c r="C54" s="123"/>
      <c r="D54" s="100" t="s">
        <v>70</v>
      </c>
      <c r="E54" s="41"/>
      <c r="F54" s="42"/>
      <c r="G54" s="42">
        <f t="shared" si="26"/>
        <v>0</v>
      </c>
      <c r="H54" s="127"/>
      <c r="I54" s="99"/>
      <c r="J54" s="99"/>
      <c r="K54" s="45"/>
      <c r="L54" s="45"/>
      <c r="M54" s="45"/>
      <c r="N54" s="45"/>
      <c r="O54" s="45">
        <f t="shared" si="27"/>
        <v>0</v>
      </c>
      <c r="P54" s="45"/>
      <c r="Q54" s="99"/>
      <c r="R54" s="99"/>
      <c r="S54" s="99"/>
      <c r="T54" s="46">
        <f t="shared" si="29"/>
        <v>0</v>
      </c>
      <c r="U54" s="99"/>
      <c r="V54" s="99"/>
      <c r="W54" s="126"/>
      <c r="X54" s="49"/>
      <c r="Y54" s="50"/>
      <c r="Z54" s="50"/>
      <c r="AA54" s="50"/>
      <c r="AB54" s="50"/>
      <c r="AC54" s="51">
        <f t="shared" si="28"/>
        <v>0</v>
      </c>
      <c r="AD54" s="84">
        <f t="shared" si="5"/>
        <v>0</v>
      </c>
      <c r="AE54" s="52">
        <f t="shared" si="6"/>
        <v>0</v>
      </c>
    </row>
    <row r="55" spans="3:31" ht="15.75" x14ac:dyDescent="0.25">
      <c r="C55" s="123"/>
      <c r="D55" s="136" t="s">
        <v>71</v>
      </c>
      <c r="E55" s="41">
        <v>0.95099999999999996</v>
      </c>
      <c r="F55" s="42">
        <v>6122.2</v>
      </c>
      <c r="G55" s="42">
        <f t="shared" si="26"/>
        <v>5822.2121999999999</v>
      </c>
      <c r="H55" s="127">
        <v>2776.2</v>
      </c>
      <c r="I55" s="99"/>
      <c r="J55" s="99"/>
      <c r="K55" s="45"/>
      <c r="L55" s="45"/>
      <c r="M55" s="45">
        <v>1311.8</v>
      </c>
      <c r="N55" s="45">
        <f>H55+M55</f>
        <v>4088</v>
      </c>
      <c r="O55" s="45">
        <f t="shared" si="27"/>
        <v>-1734.2121999999999</v>
      </c>
      <c r="P55" s="45">
        <v>1164.8</v>
      </c>
      <c r="Q55" s="99">
        <v>897.4</v>
      </c>
      <c r="R55" s="99">
        <v>267.39999999999998</v>
      </c>
      <c r="S55" s="99"/>
      <c r="T55" s="46">
        <f t="shared" si="29"/>
        <v>1164.8</v>
      </c>
      <c r="U55" s="99"/>
      <c r="V55" s="99"/>
      <c r="W55" s="126">
        <f>U55+V55</f>
        <v>0</v>
      </c>
      <c r="X55" s="49">
        <v>5</v>
      </c>
      <c r="Y55" s="50"/>
      <c r="Z55" s="50">
        <v>3.75</v>
      </c>
      <c r="AA55" s="50"/>
      <c r="AB55" s="50">
        <v>1.25</v>
      </c>
      <c r="AC55" s="51">
        <f t="shared" si="28"/>
        <v>0</v>
      </c>
      <c r="AD55" s="84">
        <f t="shared" si="5"/>
        <v>5</v>
      </c>
      <c r="AE55" s="52">
        <f t="shared" si="6"/>
        <v>0</v>
      </c>
    </row>
    <row r="56" spans="3:31" ht="15.75" x14ac:dyDescent="0.25">
      <c r="C56" s="123"/>
      <c r="D56" s="100" t="s">
        <v>72</v>
      </c>
      <c r="E56" s="41">
        <v>1.1379999999999999</v>
      </c>
      <c r="F56" s="42">
        <v>4336.1000000000004</v>
      </c>
      <c r="G56" s="42">
        <f t="shared" si="26"/>
        <v>4934.4817999999996</v>
      </c>
      <c r="H56" s="127">
        <v>3658</v>
      </c>
      <c r="I56" s="99"/>
      <c r="J56" s="99"/>
      <c r="K56" s="45"/>
      <c r="L56" s="45"/>
      <c r="M56" s="45">
        <v>129.30000000000001</v>
      </c>
      <c r="N56" s="45">
        <f>H56+M56</f>
        <v>3787.3</v>
      </c>
      <c r="O56" s="45">
        <f t="shared" si="27"/>
        <v>-1147.1817999999994</v>
      </c>
      <c r="P56" s="45">
        <v>1353.6</v>
      </c>
      <c r="Q56" s="99">
        <v>1040.4000000000001</v>
      </c>
      <c r="R56" s="99">
        <v>313.2</v>
      </c>
      <c r="S56" s="99"/>
      <c r="T56" s="46">
        <f t="shared" si="29"/>
        <v>1353.6</v>
      </c>
      <c r="U56" s="99"/>
      <c r="V56" s="99"/>
      <c r="W56" s="126">
        <f>U56+V56</f>
        <v>0</v>
      </c>
      <c r="X56" s="49">
        <v>4</v>
      </c>
      <c r="Y56" s="50"/>
      <c r="Z56" s="50">
        <v>3.5</v>
      </c>
      <c r="AA56" s="50"/>
      <c r="AB56" s="50">
        <v>0.25</v>
      </c>
      <c r="AC56" s="51">
        <f t="shared" si="28"/>
        <v>-0.25</v>
      </c>
      <c r="AD56" s="102">
        <f t="shared" si="5"/>
        <v>3.75</v>
      </c>
      <c r="AE56" s="135">
        <f t="shared" si="6"/>
        <v>-0.25</v>
      </c>
    </row>
    <row r="57" spans="3:31" ht="15.75" customHeight="1" x14ac:dyDescent="0.25">
      <c r="C57" s="123"/>
      <c r="D57" s="100" t="s">
        <v>73</v>
      </c>
      <c r="E57" s="41">
        <v>1.379</v>
      </c>
      <c r="F57" s="42">
        <v>4233.6000000000004</v>
      </c>
      <c r="G57" s="42">
        <f t="shared" si="26"/>
        <v>5838.1344000000008</v>
      </c>
      <c r="H57" s="127">
        <v>5327.5</v>
      </c>
      <c r="I57" s="99"/>
      <c r="J57" s="99"/>
      <c r="K57" s="45"/>
      <c r="L57" s="45"/>
      <c r="M57" s="45">
        <v>191.2</v>
      </c>
      <c r="N57" s="45">
        <f>H57+M57</f>
        <v>5518.7</v>
      </c>
      <c r="O57" s="45">
        <f t="shared" si="27"/>
        <v>-319.43440000000101</v>
      </c>
      <c r="P57" s="45">
        <v>1527.1</v>
      </c>
      <c r="Q57" s="99">
        <v>1166.9000000000001</v>
      </c>
      <c r="R57" s="99">
        <v>360.2</v>
      </c>
      <c r="S57" s="99"/>
      <c r="T57" s="46">
        <f t="shared" si="29"/>
        <v>1527.1</v>
      </c>
      <c r="U57" s="99"/>
      <c r="V57" s="99"/>
      <c r="W57" s="126">
        <f>U57+V57</f>
        <v>0</v>
      </c>
      <c r="X57" s="49">
        <v>5</v>
      </c>
      <c r="Y57" s="50"/>
      <c r="Z57" s="50">
        <v>4.25</v>
      </c>
      <c r="AA57" s="50"/>
      <c r="AB57" s="50">
        <v>0.25</v>
      </c>
      <c r="AC57" s="51">
        <f t="shared" si="28"/>
        <v>-0.5</v>
      </c>
      <c r="AD57" s="84">
        <f t="shared" si="5"/>
        <v>4.5</v>
      </c>
      <c r="AE57" s="52">
        <f t="shared" si="6"/>
        <v>-0.5</v>
      </c>
    </row>
    <row r="58" spans="3:31" ht="21" customHeight="1" thickBot="1" x14ac:dyDescent="0.3">
      <c r="C58" s="128"/>
      <c r="D58" s="63" t="s">
        <v>66</v>
      </c>
      <c r="E58" s="137"/>
      <c r="F58" s="56"/>
      <c r="G58" s="56"/>
      <c r="H58" s="138">
        <f>ROUND(SUM(H52:H57),3)</f>
        <v>19389.7</v>
      </c>
      <c r="I58" s="139">
        <f t="shared" ref="I58:J58" si="30">ROUND(SUM(I52:I57),3)</f>
        <v>0</v>
      </c>
      <c r="J58" s="139">
        <f t="shared" si="30"/>
        <v>0</v>
      </c>
      <c r="K58" s="139">
        <f>ROUND(SUM(K52:K57),3)</f>
        <v>0</v>
      </c>
      <c r="L58" s="139"/>
      <c r="M58" s="139">
        <f t="shared" ref="M58:W58" si="31">ROUND(SUM(M52:M57),3)</f>
        <v>2111.4</v>
      </c>
      <c r="N58" s="139">
        <f t="shared" si="31"/>
        <v>21501.1</v>
      </c>
      <c r="O58" s="58"/>
      <c r="P58" s="139">
        <f>ROUND(SUM(P52:P57),3)</f>
        <v>6611.5</v>
      </c>
      <c r="Q58" s="139">
        <f t="shared" ref="Q58:T58" si="32">ROUND(SUM(Q52:Q57),3)</f>
        <v>5081.1000000000004</v>
      </c>
      <c r="R58" s="139">
        <f t="shared" si="32"/>
        <v>1530.4</v>
      </c>
      <c r="S58" s="139">
        <f t="shared" si="32"/>
        <v>0</v>
      </c>
      <c r="T58" s="139">
        <f t="shared" si="32"/>
        <v>6611.5</v>
      </c>
      <c r="U58" s="139">
        <f t="shared" si="31"/>
        <v>0</v>
      </c>
      <c r="V58" s="139">
        <f t="shared" si="31"/>
        <v>0</v>
      </c>
      <c r="W58" s="140">
        <f t="shared" si="31"/>
        <v>0</v>
      </c>
      <c r="X58" s="141"/>
      <c r="Y58" s="139">
        <f>ROUND(SUM(Y52:Y57),3)</f>
        <v>0</v>
      </c>
      <c r="Z58" s="139">
        <f t="shared" ref="Z58:AB58" si="33">ROUND(SUM(Z52:Z57),3)</f>
        <v>16.5</v>
      </c>
      <c r="AA58" s="139">
        <f t="shared" si="33"/>
        <v>0</v>
      </c>
      <c r="AB58" s="139">
        <f t="shared" si="33"/>
        <v>2</v>
      </c>
      <c r="AC58" s="63"/>
      <c r="AD58" s="133">
        <f t="shared" si="5"/>
        <v>18.5</v>
      </c>
      <c r="AE58" s="65"/>
    </row>
    <row r="59" spans="3:31" ht="14.25" customHeight="1" x14ac:dyDescent="0.25">
      <c r="C59" s="118" t="s">
        <v>44</v>
      </c>
      <c r="D59" s="35" t="s">
        <v>74</v>
      </c>
      <c r="E59" s="67">
        <v>8.2309999999999999</v>
      </c>
      <c r="F59" s="68">
        <v>0</v>
      </c>
      <c r="G59" s="68">
        <f t="shared" ref="G59:G63" si="34">F59*E59</f>
        <v>0</v>
      </c>
      <c r="H59" s="119">
        <v>0</v>
      </c>
      <c r="I59" s="120"/>
      <c r="J59" s="120"/>
      <c r="K59" s="70"/>
      <c r="L59" s="70"/>
      <c r="M59" s="70">
        <v>0</v>
      </c>
      <c r="N59" s="70">
        <v>0</v>
      </c>
      <c r="O59" s="70">
        <v>0</v>
      </c>
      <c r="P59" s="70">
        <v>6681.3</v>
      </c>
      <c r="Q59" s="120">
        <v>5135.3</v>
      </c>
      <c r="R59" s="120">
        <v>1546</v>
      </c>
      <c r="S59" s="120"/>
      <c r="T59" s="71">
        <f t="shared" ref="T59:T63" si="35">P59+S59</f>
        <v>6681.3</v>
      </c>
      <c r="U59" s="120"/>
      <c r="V59" s="120"/>
      <c r="W59" s="121">
        <f>U59+V59</f>
        <v>0</v>
      </c>
      <c r="X59" s="74">
        <v>0</v>
      </c>
      <c r="Y59" s="35"/>
      <c r="Z59" s="35">
        <v>0</v>
      </c>
      <c r="AA59" s="35"/>
      <c r="AB59" s="35">
        <v>0</v>
      </c>
      <c r="AC59" s="51">
        <f t="shared" ref="AC59:AC63" si="36">(Z59+AB59)-X59</f>
        <v>0</v>
      </c>
      <c r="AD59" s="122">
        <f t="shared" si="5"/>
        <v>0</v>
      </c>
      <c r="AE59" s="76">
        <f t="shared" si="6"/>
        <v>0</v>
      </c>
    </row>
    <row r="60" spans="3:31" ht="14.25" customHeight="1" x14ac:dyDescent="0.25">
      <c r="C60" s="123"/>
      <c r="D60" s="142" t="s">
        <v>75</v>
      </c>
      <c r="E60" s="41">
        <v>1.3979999999999999</v>
      </c>
      <c r="F60" s="42">
        <v>6755.8</v>
      </c>
      <c r="G60" s="42">
        <f t="shared" si="34"/>
        <v>9444.6083999999992</v>
      </c>
      <c r="H60" s="127">
        <v>9435.7999999999993</v>
      </c>
      <c r="I60" s="99"/>
      <c r="J60" s="99"/>
      <c r="K60" s="45"/>
      <c r="L60" s="45"/>
      <c r="M60" s="45"/>
      <c r="N60" s="45">
        <f>H60+M60</f>
        <v>9435.7999999999993</v>
      </c>
      <c r="O60" s="45">
        <f>N60-G60</f>
        <v>-8.8083999999998923</v>
      </c>
      <c r="P60" s="45">
        <v>3299.9</v>
      </c>
      <c r="Q60" s="99">
        <v>2355</v>
      </c>
      <c r="R60" s="99">
        <v>944.9</v>
      </c>
      <c r="S60" s="99"/>
      <c r="T60" s="46">
        <f t="shared" si="35"/>
        <v>3299.9</v>
      </c>
      <c r="U60" s="99"/>
      <c r="V60" s="99"/>
      <c r="W60" s="126">
        <f>U60+V60</f>
        <v>0</v>
      </c>
      <c r="X60" s="81">
        <v>9</v>
      </c>
      <c r="Y60" s="50"/>
      <c r="Z60" s="50">
        <v>9</v>
      </c>
      <c r="AA60" s="50"/>
      <c r="AB60" s="50"/>
      <c r="AC60" s="51">
        <f t="shared" si="36"/>
        <v>0</v>
      </c>
      <c r="AD60" s="84">
        <f t="shared" si="5"/>
        <v>9</v>
      </c>
      <c r="AE60" s="52">
        <f t="shared" si="6"/>
        <v>0</v>
      </c>
    </row>
    <row r="61" spans="3:31" ht="14.25" customHeight="1" x14ac:dyDescent="0.25">
      <c r="C61" s="123"/>
      <c r="D61" s="142" t="s">
        <v>76</v>
      </c>
      <c r="E61" s="41">
        <v>0.36799999999999999</v>
      </c>
      <c r="F61" s="42">
        <v>11054.2</v>
      </c>
      <c r="G61" s="42">
        <f t="shared" si="34"/>
        <v>4067.9456</v>
      </c>
      <c r="H61" s="127">
        <v>4067.9</v>
      </c>
      <c r="I61" s="99"/>
      <c r="J61" s="99"/>
      <c r="K61" s="45"/>
      <c r="L61" s="45"/>
      <c r="M61" s="45"/>
      <c r="N61" s="45">
        <f>H61+M61</f>
        <v>4067.9</v>
      </c>
      <c r="O61" s="45">
        <f>N61-G61</f>
        <v>-4.5599999999922147E-2</v>
      </c>
      <c r="P61" s="45">
        <v>1252.9000000000001</v>
      </c>
      <c r="Q61" s="99">
        <v>964.7</v>
      </c>
      <c r="R61" s="99">
        <v>288.2</v>
      </c>
      <c r="S61" s="99"/>
      <c r="T61" s="46">
        <f t="shared" si="35"/>
        <v>1252.9000000000001</v>
      </c>
      <c r="U61" s="99"/>
      <c r="V61" s="99"/>
      <c r="W61" s="126">
        <f>U61+V61</f>
        <v>0</v>
      </c>
      <c r="X61" s="81">
        <v>5</v>
      </c>
      <c r="Y61" s="50"/>
      <c r="Z61" s="50">
        <v>5</v>
      </c>
      <c r="AA61" s="50"/>
      <c r="AB61" s="50"/>
      <c r="AC61" s="51">
        <f t="shared" si="36"/>
        <v>0</v>
      </c>
      <c r="AD61" s="84">
        <f t="shared" si="5"/>
        <v>5</v>
      </c>
      <c r="AE61" s="52">
        <f t="shared" si="6"/>
        <v>0</v>
      </c>
    </row>
    <row r="62" spans="3:31" ht="14.25" customHeight="1" x14ac:dyDescent="0.25">
      <c r="C62" s="123"/>
      <c r="D62" s="142" t="s">
        <v>77</v>
      </c>
      <c r="E62" s="41">
        <v>1.3009999999999999</v>
      </c>
      <c r="F62" s="42">
        <v>4663</v>
      </c>
      <c r="G62" s="42">
        <f t="shared" si="34"/>
        <v>6066.5630000000001</v>
      </c>
      <c r="H62" s="127">
        <v>6066.6</v>
      </c>
      <c r="I62" s="99"/>
      <c r="J62" s="99"/>
      <c r="K62" s="45"/>
      <c r="L62" s="45"/>
      <c r="M62" s="45"/>
      <c r="N62" s="45">
        <f>H62+M62</f>
        <v>6066.6</v>
      </c>
      <c r="O62" s="45">
        <f>N62-G62</f>
        <v>3.7000000000261934E-2</v>
      </c>
      <c r="P62" s="45">
        <v>2442.6</v>
      </c>
      <c r="Q62" s="99">
        <v>1876</v>
      </c>
      <c r="R62" s="99">
        <v>566.6</v>
      </c>
      <c r="S62" s="99"/>
      <c r="T62" s="46">
        <f t="shared" si="35"/>
        <v>2442.6</v>
      </c>
      <c r="U62" s="99"/>
      <c r="V62" s="99"/>
      <c r="W62" s="126">
        <f>U62+V62</f>
        <v>0</v>
      </c>
      <c r="X62" s="81">
        <v>5</v>
      </c>
      <c r="Y62" s="50"/>
      <c r="Z62" s="50">
        <v>5</v>
      </c>
      <c r="AA62" s="50"/>
      <c r="AB62" s="50"/>
      <c r="AC62" s="51">
        <f t="shared" si="36"/>
        <v>0</v>
      </c>
      <c r="AD62" s="84">
        <f t="shared" si="5"/>
        <v>5</v>
      </c>
      <c r="AE62" s="52">
        <f t="shared" si="6"/>
        <v>0</v>
      </c>
    </row>
    <row r="63" spans="3:31" ht="14.25" customHeight="1" x14ac:dyDescent="0.25">
      <c r="C63" s="123"/>
      <c r="D63" s="142" t="s">
        <v>78</v>
      </c>
      <c r="E63" s="41">
        <v>0.59499999999999997</v>
      </c>
      <c r="F63" s="42">
        <v>8773.2999999999993</v>
      </c>
      <c r="G63" s="42">
        <f t="shared" si="34"/>
        <v>5220.1134999999995</v>
      </c>
      <c r="H63" s="127">
        <v>5220.1000000000004</v>
      </c>
      <c r="I63" s="99"/>
      <c r="J63" s="99"/>
      <c r="K63" s="45"/>
      <c r="L63" s="45"/>
      <c r="M63" s="45"/>
      <c r="N63" s="45">
        <f>H63+M63</f>
        <v>5220.1000000000004</v>
      </c>
      <c r="O63" s="45">
        <f>N63-G63</f>
        <v>-1.3499999999112333E-2</v>
      </c>
      <c r="P63" s="45">
        <v>1833.4</v>
      </c>
      <c r="Q63" s="99">
        <v>1409.1</v>
      </c>
      <c r="R63" s="99">
        <v>424.3</v>
      </c>
      <c r="S63" s="99"/>
      <c r="T63" s="46">
        <f t="shared" si="35"/>
        <v>1833.4</v>
      </c>
      <c r="U63" s="99"/>
      <c r="V63" s="99"/>
      <c r="W63" s="126">
        <f>U63+V63</f>
        <v>0</v>
      </c>
      <c r="X63" s="81">
        <v>5</v>
      </c>
      <c r="Y63" s="50"/>
      <c r="Z63" s="50">
        <v>5</v>
      </c>
      <c r="AA63" s="50"/>
      <c r="AB63" s="50"/>
      <c r="AC63" s="51">
        <f t="shared" si="36"/>
        <v>0</v>
      </c>
      <c r="AD63" s="84">
        <f t="shared" si="5"/>
        <v>5</v>
      </c>
      <c r="AE63" s="52">
        <f t="shared" si="6"/>
        <v>0</v>
      </c>
    </row>
    <row r="64" spans="3:31" ht="16.5" thickBot="1" x14ac:dyDescent="0.3">
      <c r="C64" s="128"/>
      <c r="D64" s="63" t="s">
        <v>66</v>
      </c>
      <c r="E64" s="129"/>
      <c r="F64" s="56"/>
      <c r="G64" s="56"/>
      <c r="H64" s="130">
        <f t="shared" ref="H64:J64" si="37">ROUND(SUM(H59:H63),3)</f>
        <v>24790.400000000001</v>
      </c>
      <c r="I64" s="130">
        <f t="shared" si="37"/>
        <v>0</v>
      </c>
      <c r="J64" s="130">
        <f t="shared" si="37"/>
        <v>0</v>
      </c>
      <c r="K64" s="130">
        <f t="shared" ref="K64:AB64" si="38">ROUND(SUM(K59:K63),3)</f>
        <v>0</v>
      </c>
      <c r="L64" s="130"/>
      <c r="M64" s="130">
        <f t="shared" si="38"/>
        <v>0</v>
      </c>
      <c r="N64" s="130">
        <f t="shared" si="38"/>
        <v>24790.400000000001</v>
      </c>
      <c r="O64" s="58"/>
      <c r="P64" s="130">
        <f t="shared" ref="P64:T64" si="39">ROUND(SUM(P59:P63),3)</f>
        <v>15510.1</v>
      </c>
      <c r="Q64" s="130">
        <f t="shared" si="39"/>
        <v>11740.1</v>
      </c>
      <c r="R64" s="130">
        <f t="shared" si="39"/>
        <v>3770</v>
      </c>
      <c r="S64" s="130">
        <f t="shared" si="39"/>
        <v>0</v>
      </c>
      <c r="T64" s="130">
        <f t="shared" si="39"/>
        <v>15510.1</v>
      </c>
      <c r="U64" s="130">
        <f t="shared" si="38"/>
        <v>0</v>
      </c>
      <c r="V64" s="130">
        <f t="shared" si="38"/>
        <v>0</v>
      </c>
      <c r="W64" s="131">
        <f t="shared" si="38"/>
        <v>0</v>
      </c>
      <c r="X64" s="130"/>
      <c r="Y64" s="130">
        <f t="shared" si="38"/>
        <v>0</v>
      </c>
      <c r="Z64" s="130">
        <f t="shared" si="38"/>
        <v>24</v>
      </c>
      <c r="AA64" s="130">
        <f t="shared" si="38"/>
        <v>0</v>
      </c>
      <c r="AB64" s="130">
        <f t="shared" si="38"/>
        <v>0</v>
      </c>
      <c r="AC64" s="63"/>
      <c r="AD64" s="133">
        <f t="shared" si="5"/>
        <v>24</v>
      </c>
      <c r="AE64" s="65"/>
    </row>
    <row r="65" spans="3:31" ht="16.5" customHeight="1" x14ac:dyDescent="0.25">
      <c r="C65" s="118" t="s">
        <v>45</v>
      </c>
      <c r="D65" s="35" t="s">
        <v>79</v>
      </c>
      <c r="E65" s="67">
        <v>3.782</v>
      </c>
      <c r="F65" s="68">
        <v>771.2</v>
      </c>
      <c r="G65" s="68">
        <f t="shared" ref="G65:G69" si="40">F65*E65</f>
        <v>2916.6784000000002</v>
      </c>
      <c r="H65" s="119">
        <v>2634.5</v>
      </c>
      <c r="I65" s="120"/>
      <c r="J65" s="120"/>
      <c r="K65" s="70"/>
      <c r="L65" s="70"/>
      <c r="M65" s="70">
        <v>2</v>
      </c>
      <c r="N65" s="70">
        <f>H65+M65</f>
        <v>2636.5</v>
      </c>
      <c r="O65" s="70">
        <f>N65-G65</f>
        <v>-280.17840000000024</v>
      </c>
      <c r="P65" s="70">
        <v>767.7</v>
      </c>
      <c r="Q65" s="120">
        <v>590.6</v>
      </c>
      <c r="R65" s="120">
        <v>177.1</v>
      </c>
      <c r="S65" s="120"/>
      <c r="T65" s="71">
        <f t="shared" ref="T65:T69" si="41">P65+S65</f>
        <v>767.7</v>
      </c>
      <c r="U65" s="120"/>
      <c r="V65" s="120"/>
      <c r="W65" s="121">
        <f>U65+V65</f>
        <v>0</v>
      </c>
      <c r="X65" s="74">
        <v>2</v>
      </c>
      <c r="Y65" s="35"/>
      <c r="Z65" s="35">
        <v>0.5</v>
      </c>
      <c r="AA65" s="35"/>
      <c r="AB65" s="35"/>
      <c r="AC65" s="75">
        <f t="shared" ref="AC65:AC69" si="42">(Z65+AB65)-X65</f>
        <v>-1.5</v>
      </c>
      <c r="AD65" s="122">
        <f t="shared" si="5"/>
        <v>0.5</v>
      </c>
      <c r="AE65" s="52">
        <f t="shared" si="6"/>
        <v>-1.5</v>
      </c>
    </row>
    <row r="66" spans="3:31" ht="16.5" customHeight="1" x14ac:dyDescent="0.25">
      <c r="C66" s="123"/>
      <c r="D66" s="82" t="s">
        <v>80</v>
      </c>
      <c r="E66" s="41">
        <v>1.746</v>
      </c>
      <c r="F66" s="42">
        <v>3717</v>
      </c>
      <c r="G66" s="42">
        <f t="shared" si="40"/>
        <v>6489.8819999999996</v>
      </c>
      <c r="H66" s="127">
        <v>6286.4</v>
      </c>
      <c r="I66" s="99"/>
      <c r="J66" s="99"/>
      <c r="K66" s="45"/>
      <c r="L66" s="45"/>
      <c r="M66" s="45">
        <v>4</v>
      </c>
      <c r="N66" s="45">
        <f>H66+M66</f>
        <v>6290.4</v>
      </c>
      <c r="O66" s="91">
        <f>N66-G66</f>
        <v>-199.48199999999997</v>
      </c>
      <c r="P66" s="45">
        <v>2208.1</v>
      </c>
      <c r="Q66" s="99">
        <v>1687.9</v>
      </c>
      <c r="R66" s="99">
        <v>520.20000000000005</v>
      </c>
      <c r="S66" s="99"/>
      <c r="T66" s="46">
        <f t="shared" si="41"/>
        <v>2208.1</v>
      </c>
      <c r="U66" s="99"/>
      <c r="V66" s="99"/>
      <c r="W66" s="126">
        <f>U66+V66</f>
        <v>0</v>
      </c>
      <c r="X66" s="49">
        <v>5</v>
      </c>
      <c r="Y66" s="50"/>
      <c r="Z66" s="50">
        <v>4</v>
      </c>
      <c r="AA66" s="50"/>
      <c r="AB66" s="50"/>
      <c r="AC66" s="51">
        <f t="shared" si="42"/>
        <v>-1</v>
      </c>
      <c r="AD66" s="84">
        <f t="shared" si="5"/>
        <v>4</v>
      </c>
      <c r="AE66" s="52">
        <f t="shared" si="6"/>
        <v>-1</v>
      </c>
    </row>
    <row r="67" spans="3:31" ht="16.5" customHeight="1" x14ac:dyDescent="0.25">
      <c r="C67" s="123"/>
      <c r="D67" s="50" t="s">
        <v>81</v>
      </c>
      <c r="E67" s="41">
        <v>0.81799999999999995</v>
      </c>
      <c r="F67" s="42">
        <v>4357.6000000000004</v>
      </c>
      <c r="G67" s="42">
        <f t="shared" si="40"/>
        <v>3564.5167999999999</v>
      </c>
      <c r="H67" s="127">
        <v>3348.4</v>
      </c>
      <c r="I67" s="99"/>
      <c r="J67" s="99"/>
      <c r="K67" s="45"/>
      <c r="L67" s="45"/>
      <c r="M67" s="45">
        <v>4</v>
      </c>
      <c r="N67" s="45">
        <f>H67+M67</f>
        <v>3352.4</v>
      </c>
      <c r="O67" s="45">
        <f>N67-G67</f>
        <v>-212.11679999999978</v>
      </c>
      <c r="P67" s="45">
        <v>984.5</v>
      </c>
      <c r="Q67" s="99">
        <v>756.4</v>
      </c>
      <c r="R67" s="99">
        <v>228.1</v>
      </c>
      <c r="S67" s="99"/>
      <c r="T67" s="46">
        <f t="shared" si="41"/>
        <v>984.5</v>
      </c>
      <c r="U67" s="99"/>
      <c r="V67" s="99"/>
      <c r="W67" s="126">
        <f>U67+V67</f>
        <v>0</v>
      </c>
      <c r="X67" s="49">
        <v>4</v>
      </c>
      <c r="Y67" s="50"/>
      <c r="Z67" s="50">
        <v>2</v>
      </c>
      <c r="AA67" s="50"/>
      <c r="AB67" s="50"/>
      <c r="AC67" s="51">
        <f t="shared" si="42"/>
        <v>-2</v>
      </c>
      <c r="AD67" s="84">
        <f t="shared" si="5"/>
        <v>2</v>
      </c>
      <c r="AE67" s="52">
        <f t="shared" si="6"/>
        <v>-2</v>
      </c>
    </row>
    <row r="68" spans="3:31" ht="16.5" customHeight="1" x14ac:dyDescent="0.25">
      <c r="C68" s="123"/>
      <c r="D68" s="50" t="s">
        <v>82</v>
      </c>
      <c r="E68" s="41">
        <v>0.49</v>
      </c>
      <c r="F68" s="42">
        <v>5382.9</v>
      </c>
      <c r="G68" s="42">
        <f t="shared" si="40"/>
        <v>2637.6209999999996</v>
      </c>
      <c r="H68" s="127">
        <v>2286.4</v>
      </c>
      <c r="I68" s="99"/>
      <c r="J68" s="99"/>
      <c r="K68" s="45"/>
      <c r="L68" s="45"/>
      <c r="M68" s="45">
        <v>4</v>
      </c>
      <c r="N68" s="45">
        <f>H68+M68</f>
        <v>2290.4</v>
      </c>
      <c r="O68" s="45">
        <f>N68-G68</f>
        <v>-347.22099999999955</v>
      </c>
      <c r="P68" s="45">
        <v>848.4</v>
      </c>
      <c r="Q68" s="99">
        <v>658.1</v>
      </c>
      <c r="R68" s="99">
        <v>190.3</v>
      </c>
      <c r="S68" s="99"/>
      <c r="T68" s="46">
        <f t="shared" si="41"/>
        <v>848.4</v>
      </c>
      <c r="U68" s="99"/>
      <c r="V68" s="99"/>
      <c r="W68" s="126">
        <f>U68+V68</f>
        <v>0</v>
      </c>
      <c r="X68" s="49">
        <v>3</v>
      </c>
      <c r="Y68" s="50"/>
      <c r="Z68" s="50">
        <v>2</v>
      </c>
      <c r="AA68" s="50"/>
      <c r="AB68" s="50"/>
      <c r="AC68" s="51">
        <f t="shared" si="42"/>
        <v>-1</v>
      </c>
      <c r="AD68" s="84">
        <f t="shared" si="5"/>
        <v>2</v>
      </c>
      <c r="AE68" s="52">
        <f t="shared" si="6"/>
        <v>-1</v>
      </c>
    </row>
    <row r="69" spans="3:31" ht="16.5" customHeight="1" x14ac:dyDescent="0.25">
      <c r="C69" s="123"/>
      <c r="D69" s="50" t="s">
        <v>83</v>
      </c>
      <c r="E69" s="41">
        <v>0.51300000000000001</v>
      </c>
      <c r="F69" s="42">
        <v>5942.8</v>
      </c>
      <c r="G69" s="42">
        <f t="shared" si="40"/>
        <v>3048.6564000000003</v>
      </c>
      <c r="H69" s="127">
        <v>2829.8</v>
      </c>
      <c r="I69" s="99"/>
      <c r="J69" s="99"/>
      <c r="K69" s="45"/>
      <c r="L69" s="45"/>
      <c r="M69" s="45">
        <v>4</v>
      </c>
      <c r="N69" s="45">
        <f>H69+M69</f>
        <v>2833.8</v>
      </c>
      <c r="O69" s="45">
        <f>N69-G69</f>
        <v>-214.85640000000012</v>
      </c>
      <c r="P69" s="45">
        <v>663.3</v>
      </c>
      <c r="Q69" s="99">
        <v>520.5</v>
      </c>
      <c r="R69" s="99">
        <v>142.80000000000001</v>
      </c>
      <c r="S69" s="99"/>
      <c r="T69" s="46">
        <f t="shared" si="41"/>
        <v>663.3</v>
      </c>
      <c r="U69" s="99"/>
      <c r="V69" s="99"/>
      <c r="W69" s="126">
        <f>U69+V69</f>
        <v>0</v>
      </c>
      <c r="X69" s="49">
        <v>3</v>
      </c>
      <c r="Y69" s="50"/>
      <c r="Z69" s="50">
        <v>2</v>
      </c>
      <c r="AA69" s="50"/>
      <c r="AB69" s="50"/>
      <c r="AC69" s="51">
        <f t="shared" si="42"/>
        <v>-1</v>
      </c>
      <c r="AD69" s="84">
        <f t="shared" si="5"/>
        <v>2</v>
      </c>
      <c r="AE69" s="52">
        <f t="shared" si="6"/>
        <v>-1</v>
      </c>
    </row>
    <row r="70" spans="3:31" ht="16.5" customHeight="1" thickBot="1" x14ac:dyDescent="0.3">
      <c r="C70" s="128"/>
      <c r="D70" s="63" t="s">
        <v>66</v>
      </c>
      <c r="E70" s="143"/>
      <c r="F70" s="56"/>
      <c r="G70" s="56"/>
      <c r="H70" s="133">
        <f t="shared" ref="H70:W70" si="43">ROUND(SUM(H65:H69),3)</f>
        <v>17385.5</v>
      </c>
      <c r="I70" s="133">
        <f t="shared" si="43"/>
        <v>0</v>
      </c>
      <c r="J70" s="133">
        <f t="shared" si="43"/>
        <v>0</v>
      </c>
      <c r="K70" s="133">
        <f t="shared" si="43"/>
        <v>0</v>
      </c>
      <c r="L70" s="133">
        <f t="shared" si="43"/>
        <v>0</v>
      </c>
      <c r="M70" s="133">
        <f t="shared" si="43"/>
        <v>18</v>
      </c>
      <c r="N70" s="133">
        <f t="shared" si="43"/>
        <v>17403.5</v>
      </c>
      <c r="O70" s="58"/>
      <c r="P70" s="133">
        <f t="shared" ref="P70:T70" si="44">ROUND(SUM(P65:P69),3)</f>
        <v>5472</v>
      </c>
      <c r="Q70" s="133">
        <f t="shared" si="44"/>
        <v>4213.5</v>
      </c>
      <c r="R70" s="133">
        <f t="shared" si="44"/>
        <v>1258.5</v>
      </c>
      <c r="S70" s="133">
        <f t="shared" si="44"/>
        <v>0</v>
      </c>
      <c r="T70" s="133">
        <f t="shared" si="44"/>
        <v>5472</v>
      </c>
      <c r="U70" s="133">
        <f t="shared" si="43"/>
        <v>0</v>
      </c>
      <c r="V70" s="133">
        <f t="shared" si="43"/>
        <v>0</v>
      </c>
      <c r="W70" s="144">
        <f t="shared" si="43"/>
        <v>0</v>
      </c>
      <c r="X70" s="85"/>
      <c r="Y70" s="145">
        <f t="shared" ref="Y70:AB70" si="45">ROUND(SUM(Y65:Y69),3)</f>
        <v>0</v>
      </c>
      <c r="Z70" s="133">
        <f t="shared" si="45"/>
        <v>10.5</v>
      </c>
      <c r="AA70" s="133">
        <f t="shared" si="45"/>
        <v>0</v>
      </c>
      <c r="AB70" s="133">
        <f t="shared" si="45"/>
        <v>0</v>
      </c>
      <c r="AC70" s="63"/>
      <c r="AD70" s="133">
        <f t="shared" si="5"/>
        <v>10.5</v>
      </c>
      <c r="AE70" s="65"/>
    </row>
    <row r="71" spans="3:31" ht="16.5" customHeight="1" x14ac:dyDescent="0.25">
      <c r="C71" s="118" t="s">
        <v>46</v>
      </c>
      <c r="D71" s="35" t="s">
        <v>84</v>
      </c>
      <c r="E71" s="67">
        <v>9.8719999999999999</v>
      </c>
      <c r="F71" s="68">
        <v>2027.9</v>
      </c>
      <c r="G71" s="42">
        <f t="shared" ref="G71:G111" si="46">F71*E71</f>
        <v>20019.428800000002</v>
      </c>
      <c r="H71" s="119">
        <v>18064.2</v>
      </c>
      <c r="I71" s="120"/>
      <c r="J71" s="120"/>
      <c r="K71" s="70"/>
      <c r="L71" s="70"/>
      <c r="M71" s="70">
        <v>1350.8</v>
      </c>
      <c r="N71" s="70">
        <f t="shared" ref="N71:N77" si="47">H71+M71</f>
        <v>19415</v>
      </c>
      <c r="O71" s="45">
        <f t="shared" ref="O71:O77" si="48">N71-G71</f>
        <v>-604.4288000000015</v>
      </c>
      <c r="P71" s="70">
        <v>6143.8</v>
      </c>
      <c r="Q71" s="120">
        <v>4743.7</v>
      </c>
      <c r="R71" s="120">
        <v>1400.1</v>
      </c>
      <c r="S71" s="120"/>
      <c r="T71" s="71">
        <f t="shared" ref="T71:T77" si="49">P71+S71</f>
        <v>6143.8</v>
      </c>
      <c r="U71" s="120"/>
      <c r="V71" s="120"/>
      <c r="W71" s="121">
        <f t="shared" ref="W71:W77" si="50">U71+V71</f>
        <v>0</v>
      </c>
      <c r="X71" s="74">
        <v>15</v>
      </c>
      <c r="Y71" s="35"/>
      <c r="Z71" s="35">
        <v>13</v>
      </c>
      <c r="AA71" s="35"/>
      <c r="AB71" s="35"/>
      <c r="AC71" s="75">
        <f t="shared" ref="AC71:AC77" si="51">(Z71+AB71)-X71</f>
        <v>-2</v>
      </c>
      <c r="AD71" s="122">
        <f t="shared" si="5"/>
        <v>13</v>
      </c>
      <c r="AE71" s="76">
        <f t="shared" si="6"/>
        <v>-2</v>
      </c>
    </row>
    <row r="72" spans="3:31" ht="16.5" customHeight="1" x14ac:dyDescent="0.25">
      <c r="C72" s="123"/>
      <c r="D72" s="50" t="s">
        <v>85</v>
      </c>
      <c r="E72" s="41">
        <v>0.96299999999999997</v>
      </c>
      <c r="F72" s="42">
        <v>4321.8999999999996</v>
      </c>
      <c r="G72" s="42">
        <f t="shared" si="46"/>
        <v>4161.9896999999992</v>
      </c>
      <c r="H72" s="127">
        <v>4085.9</v>
      </c>
      <c r="I72" s="99"/>
      <c r="J72" s="99"/>
      <c r="K72" s="45"/>
      <c r="L72" s="45"/>
      <c r="M72" s="45">
        <v>76.099999999999994</v>
      </c>
      <c r="N72" s="45">
        <f t="shared" si="47"/>
        <v>4162</v>
      </c>
      <c r="O72" s="45">
        <f t="shared" si="48"/>
        <v>1.0300000000825094E-2</v>
      </c>
      <c r="P72" s="45">
        <v>1473.8</v>
      </c>
      <c r="Q72" s="99">
        <v>1100</v>
      </c>
      <c r="R72" s="99">
        <v>373.8</v>
      </c>
      <c r="S72" s="99"/>
      <c r="T72" s="46">
        <f t="shared" si="49"/>
        <v>1473.8</v>
      </c>
      <c r="U72" s="99"/>
      <c r="V72" s="99"/>
      <c r="W72" s="126">
        <f t="shared" si="50"/>
        <v>0</v>
      </c>
      <c r="X72" s="49">
        <v>4</v>
      </c>
      <c r="Y72" s="50"/>
      <c r="Z72" s="50">
        <v>2</v>
      </c>
      <c r="AA72" s="50"/>
      <c r="AB72" s="50"/>
      <c r="AC72" s="51">
        <f t="shared" si="51"/>
        <v>-2</v>
      </c>
      <c r="AD72" s="84">
        <f t="shared" si="5"/>
        <v>2</v>
      </c>
      <c r="AE72" s="52">
        <f t="shared" si="6"/>
        <v>-2</v>
      </c>
    </row>
    <row r="73" spans="3:31" ht="16.5" customHeight="1" x14ac:dyDescent="0.25">
      <c r="C73" s="123"/>
      <c r="D73" s="50" t="s">
        <v>86</v>
      </c>
      <c r="E73" s="41">
        <v>1.0629999999999999</v>
      </c>
      <c r="F73" s="42">
        <v>4631</v>
      </c>
      <c r="G73" s="42">
        <f t="shared" si="46"/>
        <v>4922.7529999999997</v>
      </c>
      <c r="H73" s="127">
        <v>4769.7</v>
      </c>
      <c r="I73" s="99"/>
      <c r="J73" s="99"/>
      <c r="K73" s="45"/>
      <c r="L73" s="45"/>
      <c r="M73" s="45">
        <v>61</v>
      </c>
      <c r="N73" s="45">
        <f t="shared" si="47"/>
        <v>4830.7</v>
      </c>
      <c r="O73" s="45">
        <f t="shared" si="48"/>
        <v>-92.052999999999884</v>
      </c>
      <c r="P73" s="45">
        <v>1441.8</v>
      </c>
      <c r="Q73" s="99">
        <v>1113.2</v>
      </c>
      <c r="R73" s="99">
        <v>328.6</v>
      </c>
      <c r="S73" s="99"/>
      <c r="T73" s="46">
        <f t="shared" si="49"/>
        <v>1441.8</v>
      </c>
      <c r="U73" s="99"/>
      <c r="V73" s="99"/>
      <c r="W73" s="126">
        <f t="shared" si="50"/>
        <v>0</v>
      </c>
      <c r="X73" s="49">
        <v>4</v>
      </c>
      <c r="Y73" s="50"/>
      <c r="Z73" s="50">
        <v>4</v>
      </c>
      <c r="AA73" s="50"/>
      <c r="AB73" s="50"/>
      <c r="AC73" s="51">
        <f t="shared" si="51"/>
        <v>0</v>
      </c>
      <c r="AD73" s="84">
        <f t="shared" si="5"/>
        <v>4</v>
      </c>
      <c r="AE73" s="52">
        <f t="shared" si="6"/>
        <v>0</v>
      </c>
    </row>
    <row r="74" spans="3:31" ht="16.5" customHeight="1" x14ac:dyDescent="0.25">
      <c r="C74" s="123"/>
      <c r="D74" s="82" t="s">
        <v>87</v>
      </c>
      <c r="E74" s="41">
        <v>0.41599999999999998</v>
      </c>
      <c r="F74" s="42">
        <v>5736.2</v>
      </c>
      <c r="G74" s="42">
        <f t="shared" si="46"/>
        <v>2386.2592</v>
      </c>
      <c r="H74" s="127">
        <v>2301.5</v>
      </c>
      <c r="I74" s="99"/>
      <c r="J74" s="99"/>
      <c r="K74" s="45"/>
      <c r="L74" s="45"/>
      <c r="M74" s="45">
        <v>61</v>
      </c>
      <c r="N74" s="45">
        <f t="shared" si="47"/>
        <v>2362.5</v>
      </c>
      <c r="O74" s="45">
        <f t="shared" si="48"/>
        <v>-23.759199999999964</v>
      </c>
      <c r="P74" s="45">
        <v>706</v>
      </c>
      <c r="Q74" s="99">
        <v>542.20000000000005</v>
      </c>
      <c r="R74" s="99">
        <v>163.80000000000001</v>
      </c>
      <c r="S74" s="99"/>
      <c r="T74" s="46">
        <f t="shared" si="49"/>
        <v>706</v>
      </c>
      <c r="U74" s="99"/>
      <c r="V74" s="99"/>
      <c r="W74" s="126">
        <f t="shared" si="50"/>
        <v>0</v>
      </c>
      <c r="X74" s="49">
        <v>3</v>
      </c>
      <c r="Y74" s="50"/>
      <c r="Z74" s="50">
        <v>3</v>
      </c>
      <c r="AA74" s="50"/>
      <c r="AB74" s="50"/>
      <c r="AC74" s="51">
        <f t="shared" si="51"/>
        <v>0</v>
      </c>
      <c r="AD74" s="84">
        <f t="shared" si="5"/>
        <v>3</v>
      </c>
      <c r="AE74" s="52">
        <f t="shared" si="6"/>
        <v>0</v>
      </c>
    </row>
    <row r="75" spans="3:31" ht="16.5" customHeight="1" x14ac:dyDescent="0.25">
      <c r="C75" s="123"/>
      <c r="D75" s="50" t="s">
        <v>88</v>
      </c>
      <c r="E75" s="41">
        <v>1.4930000000000001</v>
      </c>
      <c r="F75" s="42">
        <v>2914.9</v>
      </c>
      <c r="G75" s="42">
        <f t="shared" si="46"/>
        <v>4351.9457000000002</v>
      </c>
      <c r="H75" s="127">
        <v>4275.8999999999996</v>
      </c>
      <c r="I75" s="99"/>
      <c r="J75" s="99"/>
      <c r="K75" s="45"/>
      <c r="L75" s="45"/>
      <c r="M75" s="45">
        <v>76</v>
      </c>
      <c r="N75" s="45">
        <f t="shared" si="47"/>
        <v>4351.8999999999996</v>
      </c>
      <c r="O75" s="45">
        <f t="shared" si="48"/>
        <v>-4.5700000000579166E-2</v>
      </c>
      <c r="P75" s="45">
        <v>1726.6</v>
      </c>
      <c r="Q75" s="99">
        <v>1330.4</v>
      </c>
      <c r="R75" s="99">
        <v>396.2</v>
      </c>
      <c r="S75" s="99"/>
      <c r="T75" s="46">
        <f t="shared" si="49"/>
        <v>1726.6</v>
      </c>
      <c r="U75" s="99"/>
      <c r="V75" s="99"/>
      <c r="W75" s="126">
        <f t="shared" si="50"/>
        <v>0</v>
      </c>
      <c r="X75" s="49">
        <v>4</v>
      </c>
      <c r="Y75" s="50"/>
      <c r="Z75" s="50">
        <v>4</v>
      </c>
      <c r="AA75" s="50"/>
      <c r="AB75" s="50"/>
      <c r="AC75" s="51">
        <f t="shared" si="51"/>
        <v>0</v>
      </c>
      <c r="AD75" s="84">
        <f t="shared" si="5"/>
        <v>4</v>
      </c>
      <c r="AE75" s="52">
        <f t="shared" si="6"/>
        <v>0</v>
      </c>
    </row>
    <row r="76" spans="3:31" ht="16.5" customHeight="1" x14ac:dyDescent="0.25">
      <c r="C76" s="123"/>
      <c r="D76" s="50" t="s">
        <v>89</v>
      </c>
      <c r="E76" s="41">
        <v>2.2770000000000001</v>
      </c>
      <c r="F76" s="42">
        <v>2779</v>
      </c>
      <c r="G76" s="42">
        <f t="shared" si="46"/>
        <v>6327.7830000000004</v>
      </c>
      <c r="H76" s="127">
        <v>6259.2</v>
      </c>
      <c r="I76" s="99"/>
      <c r="J76" s="99"/>
      <c r="K76" s="45"/>
      <c r="L76" s="45"/>
      <c r="M76" s="45">
        <v>68.599999999999994</v>
      </c>
      <c r="N76" s="45">
        <f t="shared" si="47"/>
        <v>6327.8</v>
      </c>
      <c r="O76" s="45">
        <f t="shared" si="48"/>
        <v>1.6999999999825377E-2</v>
      </c>
      <c r="P76" s="45"/>
      <c r="Q76" s="99"/>
      <c r="R76" s="99"/>
      <c r="S76" s="99"/>
      <c r="T76" s="46"/>
      <c r="U76" s="99"/>
      <c r="V76" s="99"/>
      <c r="W76" s="126"/>
      <c r="X76" s="49">
        <v>5</v>
      </c>
      <c r="Y76" s="50"/>
      <c r="Z76" s="50">
        <v>4</v>
      </c>
      <c r="AA76" s="50"/>
      <c r="AB76" s="50"/>
      <c r="AC76" s="51">
        <f t="shared" si="51"/>
        <v>-1</v>
      </c>
      <c r="AD76" s="84">
        <f t="shared" ref="AD76:AD139" si="52">Z76+AB76</f>
        <v>4</v>
      </c>
      <c r="AE76" s="52">
        <f t="shared" ref="AE76:AE139" si="53">AD76-X76</f>
        <v>-1</v>
      </c>
    </row>
    <row r="77" spans="3:31" ht="15.75" x14ac:dyDescent="0.25">
      <c r="C77" s="123"/>
      <c r="D77" s="50" t="s">
        <v>90</v>
      </c>
      <c r="E77" s="41">
        <v>1.004</v>
      </c>
      <c r="F77" s="42">
        <v>3837.7</v>
      </c>
      <c r="G77" s="42">
        <f t="shared" si="46"/>
        <v>3853.0508</v>
      </c>
      <c r="H77" s="127">
        <v>2623.2</v>
      </c>
      <c r="I77" s="99"/>
      <c r="J77" s="99"/>
      <c r="K77" s="45"/>
      <c r="L77" s="45"/>
      <c r="M77" s="45">
        <v>61</v>
      </c>
      <c r="N77" s="45">
        <f t="shared" si="47"/>
        <v>2684.2</v>
      </c>
      <c r="O77" s="45">
        <f t="shared" si="48"/>
        <v>-1168.8508000000002</v>
      </c>
      <c r="P77" s="45">
        <v>1177.0999999999999</v>
      </c>
      <c r="Q77" s="99">
        <v>904.7</v>
      </c>
      <c r="R77" s="99">
        <v>272.39999999999998</v>
      </c>
      <c r="S77" s="99"/>
      <c r="T77" s="46">
        <f t="shared" si="49"/>
        <v>1177.0999999999999</v>
      </c>
      <c r="U77" s="99"/>
      <c r="V77" s="99"/>
      <c r="W77" s="126">
        <f t="shared" si="50"/>
        <v>0</v>
      </c>
      <c r="X77" s="49">
        <v>4</v>
      </c>
      <c r="Y77" s="50"/>
      <c r="Z77" s="50">
        <v>3</v>
      </c>
      <c r="AA77" s="50"/>
      <c r="AB77" s="50"/>
      <c r="AC77" s="51">
        <f t="shared" si="51"/>
        <v>-1</v>
      </c>
      <c r="AD77" s="84">
        <f t="shared" si="52"/>
        <v>3</v>
      </c>
      <c r="AE77" s="52">
        <f t="shared" si="53"/>
        <v>-1</v>
      </c>
    </row>
    <row r="78" spans="3:31" ht="16.5" thickBot="1" x14ac:dyDescent="0.3">
      <c r="C78" s="128"/>
      <c r="D78" s="63" t="s">
        <v>66</v>
      </c>
      <c r="E78" s="129"/>
      <c r="F78" s="56"/>
      <c r="G78" s="56"/>
      <c r="H78" s="130">
        <f t="shared" ref="H78:M78" si="54">ROUND(SUM(H71:H77),3)</f>
        <v>42379.6</v>
      </c>
      <c r="I78" s="130">
        <f t="shared" si="54"/>
        <v>0</v>
      </c>
      <c r="J78" s="130">
        <f t="shared" si="54"/>
        <v>0</v>
      </c>
      <c r="K78" s="130">
        <f t="shared" si="54"/>
        <v>0</v>
      </c>
      <c r="L78" s="130">
        <f t="shared" si="54"/>
        <v>0</v>
      </c>
      <c r="M78" s="130">
        <f t="shared" si="54"/>
        <v>1754.5</v>
      </c>
      <c r="N78" s="130">
        <f>ROUND(SUM(N71:N77),3)</f>
        <v>44134.1</v>
      </c>
      <c r="O78" s="58"/>
      <c r="P78" s="130">
        <f t="shared" ref="P78:W78" si="55">ROUND(SUM(P71:P77),3)</f>
        <v>12669.1</v>
      </c>
      <c r="Q78" s="130">
        <f t="shared" si="55"/>
        <v>9734.2000000000007</v>
      </c>
      <c r="R78" s="130">
        <f t="shared" si="55"/>
        <v>2934.9</v>
      </c>
      <c r="S78" s="130">
        <f t="shared" si="55"/>
        <v>0</v>
      </c>
      <c r="T78" s="130">
        <f t="shared" si="55"/>
        <v>12669.1</v>
      </c>
      <c r="U78" s="130">
        <f t="shared" si="55"/>
        <v>0</v>
      </c>
      <c r="V78" s="130">
        <f t="shared" si="55"/>
        <v>0</v>
      </c>
      <c r="W78" s="131">
        <f t="shared" si="55"/>
        <v>0</v>
      </c>
      <c r="X78" s="132"/>
      <c r="Y78" s="130">
        <f>ROUND(SUM(Y71:Y77),3)</f>
        <v>0</v>
      </c>
      <c r="Z78" s="130">
        <f>ROUND(SUM(Z71:Z77),3)</f>
        <v>33</v>
      </c>
      <c r="AA78" s="130">
        <f>ROUND(SUM(AA71:AA77),3)</f>
        <v>0</v>
      </c>
      <c r="AB78" s="130">
        <f>ROUND(SUM(AB71:AB77),3)</f>
        <v>0</v>
      </c>
      <c r="AC78" s="63"/>
      <c r="AD78" s="133">
        <f t="shared" si="52"/>
        <v>33</v>
      </c>
      <c r="AE78" s="65"/>
    </row>
    <row r="79" spans="3:31" ht="18" customHeight="1" x14ac:dyDescent="0.25">
      <c r="C79" s="146" t="s">
        <v>91</v>
      </c>
      <c r="D79" s="35" t="s">
        <v>92</v>
      </c>
      <c r="E79" s="147">
        <v>8.3949999999999996</v>
      </c>
      <c r="F79" s="68">
        <v>0</v>
      </c>
      <c r="G79" s="67">
        <v>0</v>
      </c>
      <c r="H79" s="148"/>
      <c r="I79" s="148"/>
      <c r="J79" s="148"/>
      <c r="K79" s="148"/>
      <c r="L79" s="148"/>
      <c r="M79" s="148">
        <v>0</v>
      </c>
      <c r="N79" s="148">
        <v>0</v>
      </c>
      <c r="O79" s="148">
        <v>0</v>
      </c>
      <c r="P79" s="148"/>
      <c r="Q79" s="148"/>
      <c r="R79" s="148"/>
      <c r="S79" s="148"/>
      <c r="T79" s="148"/>
      <c r="U79" s="148"/>
      <c r="V79" s="148"/>
      <c r="W79" s="148"/>
      <c r="X79" s="148">
        <v>0</v>
      </c>
      <c r="Y79" s="148"/>
      <c r="Z79" s="148">
        <v>0</v>
      </c>
      <c r="AA79" s="148"/>
      <c r="AB79" s="148">
        <v>0</v>
      </c>
      <c r="AC79" s="148">
        <v>0</v>
      </c>
      <c r="AD79" s="148">
        <v>0</v>
      </c>
      <c r="AE79" s="76">
        <v>0</v>
      </c>
    </row>
    <row r="80" spans="3:31" ht="15.75" customHeight="1" x14ac:dyDescent="0.25">
      <c r="C80" s="149"/>
      <c r="D80" s="150" t="s">
        <v>93</v>
      </c>
      <c r="E80" s="88">
        <v>1.278</v>
      </c>
      <c r="F80" s="89">
        <v>3951.9</v>
      </c>
      <c r="G80" s="89">
        <f t="shared" si="46"/>
        <v>5050.5282000000007</v>
      </c>
      <c r="H80" s="151">
        <v>3993</v>
      </c>
      <c r="I80" s="150"/>
      <c r="J80" s="150"/>
      <c r="K80" s="91"/>
      <c r="L80" s="91"/>
      <c r="M80" s="91"/>
      <c r="N80" s="91">
        <f>H80+M80</f>
        <v>3993</v>
      </c>
      <c r="O80" s="91">
        <f>N80-G80</f>
        <v>-1057.5282000000007</v>
      </c>
      <c r="P80" s="91">
        <v>1330.9</v>
      </c>
      <c r="Q80" s="150">
        <v>1037.4000000000001</v>
      </c>
      <c r="R80" s="150">
        <v>293.5</v>
      </c>
      <c r="S80" s="150">
        <f>-37.4</f>
        <v>-37.4</v>
      </c>
      <c r="T80" s="152">
        <f t="shared" ref="T80:T84" si="56">P80+S80</f>
        <v>1293.5</v>
      </c>
      <c r="U80" s="150"/>
      <c r="V80" s="150"/>
      <c r="W80" s="153">
        <f>U80+V80</f>
        <v>0</v>
      </c>
      <c r="X80" s="94">
        <v>4</v>
      </c>
      <c r="Y80" s="95"/>
      <c r="Z80" s="95">
        <v>3</v>
      </c>
      <c r="AA80" s="95"/>
      <c r="AB80" s="95"/>
      <c r="AC80" s="96">
        <f t="shared" ref="AC80:AC84" si="57">(Z80+AB80)-X80</f>
        <v>-1</v>
      </c>
      <c r="AD80" s="154">
        <f t="shared" si="52"/>
        <v>3</v>
      </c>
      <c r="AE80" s="98">
        <f t="shared" si="53"/>
        <v>-1</v>
      </c>
    </row>
    <row r="81" spans="3:31" ht="15.75" x14ac:dyDescent="0.25">
      <c r="C81" s="149"/>
      <c r="D81" s="99" t="s">
        <v>94</v>
      </c>
      <c r="E81" s="41">
        <v>1.865</v>
      </c>
      <c r="F81" s="42">
        <v>2638.5</v>
      </c>
      <c r="G81" s="42">
        <f t="shared" si="46"/>
        <v>4920.8024999999998</v>
      </c>
      <c r="H81" s="127">
        <v>4603</v>
      </c>
      <c r="I81" s="99"/>
      <c r="J81" s="99"/>
      <c r="K81" s="45"/>
      <c r="L81" s="45"/>
      <c r="M81" s="45"/>
      <c r="N81" s="45">
        <f>H81+M81</f>
        <v>4603</v>
      </c>
      <c r="O81" s="45">
        <f>N81-G81</f>
        <v>-317.80249999999978</v>
      </c>
      <c r="P81" s="45">
        <v>1994.6</v>
      </c>
      <c r="Q81" s="99">
        <v>1511.8</v>
      </c>
      <c r="R81" s="99">
        <v>482.8</v>
      </c>
      <c r="S81" s="99">
        <f>-61.7</f>
        <v>-61.7</v>
      </c>
      <c r="T81" s="46">
        <f t="shared" si="56"/>
        <v>1932.8999999999999</v>
      </c>
      <c r="U81" s="99"/>
      <c r="V81" s="99"/>
      <c r="W81" s="126">
        <f>U81+V81</f>
        <v>0</v>
      </c>
      <c r="X81" s="49">
        <v>5</v>
      </c>
      <c r="Y81" s="50"/>
      <c r="Z81" s="50">
        <v>5</v>
      </c>
      <c r="AA81" s="50"/>
      <c r="AB81" s="50"/>
      <c r="AC81" s="51">
        <f t="shared" si="57"/>
        <v>0</v>
      </c>
      <c r="AD81" s="84">
        <f t="shared" si="52"/>
        <v>5</v>
      </c>
      <c r="AE81" s="52">
        <f t="shared" si="53"/>
        <v>0</v>
      </c>
    </row>
    <row r="82" spans="3:31" ht="15.75" customHeight="1" x14ac:dyDescent="0.25">
      <c r="C82" s="149"/>
      <c r="D82" s="99" t="s">
        <v>95</v>
      </c>
      <c r="E82" s="41">
        <v>1.1779999999999999</v>
      </c>
      <c r="F82" s="42">
        <v>2935.2</v>
      </c>
      <c r="G82" s="42">
        <f t="shared" si="46"/>
        <v>3457.6655999999998</v>
      </c>
      <c r="H82" s="127">
        <v>3268.1</v>
      </c>
      <c r="I82" s="99"/>
      <c r="J82" s="99"/>
      <c r="K82" s="45"/>
      <c r="L82" s="45"/>
      <c r="M82" s="45"/>
      <c r="N82" s="45">
        <f>H82+M82</f>
        <v>3268.1</v>
      </c>
      <c r="O82" s="45">
        <f>N82-G82</f>
        <v>-189.5655999999999</v>
      </c>
      <c r="P82" s="45">
        <v>1144.8</v>
      </c>
      <c r="Q82" s="99">
        <v>879.3</v>
      </c>
      <c r="R82" s="99">
        <v>265.5</v>
      </c>
      <c r="S82" s="99">
        <f>-31.5</f>
        <v>-31.5</v>
      </c>
      <c r="T82" s="46">
        <f t="shared" si="56"/>
        <v>1113.3</v>
      </c>
      <c r="U82" s="99"/>
      <c r="V82" s="99"/>
      <c r="W82" s="126">
        <f>U82+V82</f>
        <v>0</v>
      </c>
      <c r="X82" s="49">
        <v>4</v>
      </c>
      <c r="Y82" s="50"/>
      <c r="Z82" s="50">
        <v>4</v>
      </c>
      <c r="AA82" s="50"/>
      <c r="AB82" s="50"/>
      <c r="AC82" s="51">
        <f t="shared" si="57"/>
        <v>0</v>
      </c>
      <c r="AD82" s="84">
        <f t="shared" si="52"/>
        <v>4</v>
      </c>
      <c r="AE82" s="52">
        <f t="shared" si="53"/>
        <v>0</v>
      </c>
    </row>
    <row r="83" spans="3:31" ht="15.75" x14ac:dyDescent="0.25">
      <c r="C83" s="149"/>
      <c r="D83" s="99" t="s">
        <v>96</v>
      </c>
      <c r="E83" s="41">
        <v>5.04</v>
      </c>
      <c r="F83" s="42">
        <v>1449.3</v>
      </c>
      <c r="G83" s="42">
        <f t="shared" si="46"/>
        <v>7304.4719999999998</v>
      </c>
      <c r="H83" s="127">
        <v>7304.5</v>
      </c>
      <c r="I83" s="99"/>
      <c r="J83" s="99"/>
      <c r="K83" s="45"/>
      <c r="L83" s="45"/>
      <c r="M83" s="45"/>
      <c r="N83" s="45">
        <f>H83+M83</f>
        <v>7304.5</v>
      </c>
      <c r="O83" s="45">
        <f>N83-G83</f>
        <v>2.8000000000247383E-2</v>
      </c>
      <c r="P83" s="45">
        <v>2890.4</v>
      </c>
      <c r="Q83" s="99">
        <v>2225.3000000000002</v>
      </c>
      <c r="R83" s="99">
        <v>665.1</v>
      </c>
      <c r="S83" s="99">
        <f>-117.4</f>
        <v>-117.4</v>
      </c>
      <c r="T83" s="46">
        <f t="shared" si="56"/>
        <v>2773</v>
      </c>
      <c r="U83" s="99"/>
      <c r="V83" s="99"/>
      <c r="W83" s="126">
        <f>U83+V83</f>
        <v>0</v>
      </c>
      <c r="X83" s="49">
        <v>6</v>
      </c>
      <c r="Y83" s="50"/>
      <c r="Z83" s="50">
        <v>6</v>
      </c>
      <c r="AA83" s="50"/>
      <c r="AB83" s="50"/>
      <c r="AC83" s="51">
        <f t="shared" si="57"/>
        <v>0</v>
      </c>
      <c r="AD83" s="84">
        <f t="shared" si="52"/>
        <v>6</v>
      </c>
      <c r="AE83" s="52">
        <f t="shared" si="53"/>
        <v>0</v>
      </c>
    </row>
    <row r="84" spans="3:31" ht="15.75" x14ac:dyDescent="0.25">
      <c r="C84" s="149"/>
      <c r="D84" s="99" t="s">
        <v>97</v>
      </c>
      <c r="E84" s="41">
        <v>1.675</v>
      </c>
      <c r="F84" s="42">
        <v>3502.8</v>
      </c>
      <c r="G84" s="42">
        <f t="shared" si="46"/>
        <v>5867.1900000000005</v>
      </c>
      <c r="H84" s="127">
        <v>5867.2</v>
      </c>
      <c r="I84" s="99"/>
      <c r="J84" s="99"/>
      <c r="K84" s="45"/>
      <c r="L84" s="45"/>
      <c r="M84" s="45"/>
      <c r="N84" s="45">
        <f>H84+M84</f>
        <v>5867.2</v>
      </c>
      <c r="O84" s="45">
        <f>N84-G84</f>
        <v>9.999999999308784E-3</v>
      </c>
      <c r="P84" s="45">
        <v>1675.3</v>
      </c>
      <c r="Q84" s="99">
        <v>1300</v>
      </c>
      <c r="R84" s="99">
        <v>375.3</v>
      </c>
      <c r="S84" s="99">
        <f>-36.1</f>
        <v>-36.1</v>
      </c>
      <c r="T84" s="46">
        <f t="shared" si="56"/>
        <v>1639.2</v>
      </c>
      <c r="U84" s="99"/>
      <c r="V84" s="99"/>
      <c r="W84" s="126">
        <f>U84+V84</f>
        <v>0</v>
      </c>
      <c r="X84" s="49">
        <v>4</v>
      </c>
      <c r="Y84" s="50"/>
      <c r="Z84" s="50">
        <v>4</v>
      </c>
      <c r="AA84" s="50"/>
      <c r="AB84" s="50"/>
      <c r="AC84" s="51">
        <f t="shared" si="57"/>
        <v>0</v>
      </c>
      <c r="AD84" s="84">
        <f t="shared" si="52"/>
        <v>4</v>
      </c>
      <c r="AE84" s="52">
        <f t="shared" si="53"/>
        <v>0</v>
      </c>
    </row>
    <row r="85" spans="3:31" ht="16.5" thickBot="1" x14ac:dyDescent="0.3">
      <c r="C85" s="155"/>
      <c r="D85" s="63" t="s">
        <v>66</v>
      </c>
      <c r="E85" s="143"/>
      <c r="F85" s="56"/>
      <c r="G85" s="56"/>
      <c r="H85" s="133">
        <f t="shared" ref="H85:N85" si="58">ROUND(SUM(H80:H84),3)</f>
        <v>25035.8</v>
      </c>
      <c r="I85" s="133">
        <f t="shared" si="58"/>
        <v>0</v>
      </c>
      <c r="J85" s="133">
        <f t="shared" si="58"/>
        <v>0</v>
      </c>
      <c r="K85" s="133">
        <f t="shared" si="58"/>
        <v>0</v>
      </c>
      <c r="L85" s="133">
        <f t="shared" si="58"/>
        <v>0</v>
      </c>
      <c r="M85" s="133">
        <f t="shared" si="58"/>
        <v>0</v>
      </c>
      <c r="N85" s="133">
        <f t="shared" si="58"/>
        <v>25035.8</v>
      </c>
      <c r="O85" s="58"/>
      <c r="P85" s="133">
        <f t="shared" ref="P85:T85" si="59">ROUND(SUM(P80:P84),3)</f>
        <v>9036</v>
      </c>
      <c r="Q85" s="133">
        <f t="shared" si="59"/>
        <v>6953.8</v>
      </c>
      <c r="R85" s="133">
        <f t="shared" si="59"/>
        <v>2082.1999999999998</v>
      </c>
      <c r="S85" s="133">
        <f t="shared" si="59"/>
        <v>-284.10000000000002</v>
      </c>
      <c r="T85" s="133">
        <f t="shared" si="59"/>
        <v>8751.9</v>
      </c>
      <c r="U85" s="133">
        <f>ROUND(SUM(U80:U84),3)</f>
        <v>0</v>
      </c>
      <c r="V85" s="133">
        <f>ROUND(SUM(V80:V84),3)</f>
        <v>0</v>
      </c>
      <c r="W85" s="144">
        <f>ROUND(SUM(W80:W84),3)</f>
        <v>0</v>
      </c>
      <c r="X85" s="85"/>
      <c r="Y85" s="133">
        <f t="shared" ref="Y85:AB85" si="60">ROUND(SUM(Y80:Y84),3)</f>
        <v>0</v>
      </c>
      <c r="Z85" s="133">
        <f t="shared" si="60"/>
        <v>22</v>
      </c>
      <c r="AA85" s="133">
        <f t="shared" si="60"/>
        <v>0</v>
      </c>
      <c r="AB85" s="133">
        <f t="shared" si="60"/>
        <v>0</v>
      </c>
      <c r="AC85" s="63"/>
      <c r="AD85" s="133">
        <f t="shared" si="52"/>
        <v>22</v>
      </c>
      <c r="AE85" s="65"/>
    </row>
    <row r="86" spans="3:31" ht="15.75" x14ac:dyDescent="0.25">
      <c r="C86" s="118" t="s">
        <v>48</v>
      </c>
      <c r="D86" s="156" t="s">
        <v>98</v>
      </c>
      <c r="E86" s="67">
        <v>6.8579999999999997</v>
      </c>
      <c r="F86" s="68">
        <v>234.7</v>
      </c>
      <c r="G86" s="68">
        <f t="shared" si="46"/>
        <v>1609.5725999999997</v>
      </c>
      <c r="H86" s="119">
        <v>1028.7</v>
      </c>
      <c r="I86" s="120"/>
      <c r="J86" s="120"/>
      <c r="K86" s="70"/>
      <c r="L86" s="70"/>
      <c r="M86" s="70">
        <v>351.2</v>
      </c>
      <c r="N86" s="70">
        <f>H86+M86</f>
        <v>1379.9</v>
      </c>
      <c r="O86" s="157">
        <f>N86-G86</f>
        <v>-229.67259999999965</v>
      </c>
      <c r="P86" s="70"/>
      <c r="Q86" s="120"/>
      <c r="R86" s="120"/>
      <c r="S86" s="120"/>
      <c r="T86" s="69"/>
      <c r="U86" s="120"/>
      <c r="V86" s="120"/>
      <c r="W86" s="121">
        <f>U86+V86</f>
        <v>0</v>
      </c>
      <c r="X86" s="74">
        <v>1</v>
      </c>
      <c r="Y86" s="35"/>
      <c r="Z86" s="35">
        <v>0</v>
      </c>
      <c r="AA86" s="35"/>
      <c r="AB86" s="35">
        <v>0.5</v>
      </c>
      <c r="AC86" s="75">
        <f t="shared" ref="AC86:AC90" si="61">(Z86+AB86)-X86</f>
        <v>-0.5</v>
      </c>
      <c r="AD86" s="122">
        <f t="shared" si="52"/>
        <v>0.5</v>
      </c>
      <c r="AE86" s="76">
        <f t="shared" si="53"/>
        <v>-0.5</v>
      </c>
    </row>
    <row r="87" spans="3:31" ht="15.75" x14ac:dyDescent="0.25">
      <c r="C87" s="123"/>
      <c r="D87" s="142" t="s">
        <v>99</v>
      </c>
      <c r="E87" s="41">
        <v>1.948</v>
      </c>
      <c r="F87" s="42">
        <v>4649.8999999999996</v>
      </c>
      <c r="G87" s="42">
        <f t="shared" si="46"/>
        <v>9058.0051999999996</v>
      </c>
      <c r="H87" s="127">
        <v>8997.2999999999993</v>
      </c>
      <c r="I87" s="99"/>
      <c r="J87" s="99"/>
      <c r="K87" s="45"/>
      <c r="L87" s="45"/>
      <c r="M87" s="45"/>
      <c r="N87" s="45">
        <f>H87+M87</f>
        <v>8997.2999999999993</v>
      </c>
      <c r="O87" s="45">
        <f>N87-G87</f>
        <v>-60.705200000000332</v>
      </c>
      <c r="P87" s="45">
        <v>2372.1999999999998</v>
      </c>
      <c r="Q87" s="99">
        <v>1822</v>
      </c>
      <c r="R87" s="99">
        <v>550.20000000000005</v>
      </c>
      <c r="S87" s="99"/>
      <c r="T87" s="46">
        <f t="shared" ref="T87:T90" si="62">P87+S87</f>
        <v>2372.1999999999998</v>
      </c>
      <c r="U87" s="99"/>
      <c r="V87" s="99"/>
      <c r="W87" s="126">
        <f>U87+V87</f>
        <v>0</v>
      </c>
      <c r="X87" s="49">
        <v>5</v>
      </c>
      <c r="Y87" s="50"/>
      <c r="Z87" s="50">
        <v>5</v>
      </c>
      <c r="AA87" s="50"/>
      <c r="AB87" s="50"/>
      <c r="AC87" s="51">
        <f t="shared" si="61"/>
        <v>0</v>
      </c>
      <c r="AD87" s="84">
        <f t="shared" si="52"/>
        <v>5</v>
      </c>
      <c r="AE87" s="52">
        <f t="shared" si="53"/>
        <v>0</v>
      </c>
    </row>
    <row r="88" spans="3:31" ht="15.75" x14ac:dyDescent="0.25">
      <c r="C88" s="123"/>
      <c r="D88" s="99" t="s">
        <v>100</v>
      </c>
      <c r="E88" s="41">
        <v>2.3980000000000001</v>
      </c>
      <c r="F88" s="42">
        <v>2104</v>
      </c>
      <c r="G88" s="42">
        <f t="shared" si="46"/>
        <v>5045.3919999999998</v>
      </c>
      <c r="H88" s="127">
        <v>5013.7</v>
      </c>
      <c r="I88" s="99"/>
      <c r="J88" s="99"/>
      <c r="K88" s="45"/>
      <c r="L88" s="45"/>
      <c r="M88" s="45">
        <v>31.7</v>
      </c>
      <c r="N88" s="45">
        <f>H88+M88</f>
        <v>5045.3999999999996</v>
      </c>
      <c r="O88" s="45">
        <v>0</v>
      </c>
      <c r="P88" s="45">
        <v>1811</v>
      </c>
      <c r="Q88" s="99">
        <v>1391</v>
      </c>
      <c r="R88" s="99">
        <v>420</v>
      </c>
      <c r="S88" s="99"/>
      <c r="T88" s="46">
        <f t="shared" si="62"/>
        <v>1811</v>
      </c>
      <c r="U88" s="99"/>
      <c r="V88" s="99"/>
      <c r="W88" s="126">
        <f>U88+V88</f>
        <v>0</v>
      </c>
      <c r="X88" s="49">
        <v>5</v>
      </c>
      <c r="Y88" s="50"/>
      <c r="Z88" s="50">
        <v>5</v>
      </c>
      <c r="AA88" s="50"/>
      <c r="AB88" s="50"/>
      <c r="AC88" s="51">
        <f t="shared" si="61"/>
        <v>0</v>
      </c>
      <c r="AD88" s="84">
        <f t="shared" si="52"/>
        <v>5</v>
      </c>
      <c r="AE88" s="52">
        <f t="shared" si="53"/>
        <v>0</v>
      </c>
    </row>
    <row r="89" spans="3:31" ht="15.75" x14ac:dyDescent="0.25">
      <c r="C89" s="123"/>
      <c r="D89" s="158" t="s">
        <v>101</v>
      </c>
      <c r="E89" s="41">
        <v>1.1240000000000001</v>
      </c>
      <c r="F89" s="42">
        <v>5711.2</v>
      </c>
      <c r="G89" s="42">
        <f t="shared" si="46"/>
        <v>6419.3888000000006</v>
      </c>
      <c r="H89" s="127">
        <v>6234.7</v>
      </c>
      <c r="I89" s="99"/>
      <c r="J89" s="99"/>
      <c r="K89" s="45"/>
      <c r="L89" s="45"/>
      <c r="M89" s="45">
        <v>14.4</v>
      </c>
      <c r="N89" s="45">
        <f>H89+M89</f>
        <v>6249.0999999999995</v>
      </c>
      <c r="O89" s="45">
        <f>N89-G89</f>
        <v>-170.28880000000117</v>
      </c>
      <c r="P89" s="45">
        <v>2158.6999999999998</v>
      </c>
      <c r="Q89" s="99">
        <v>1664.9</v>
      </c>
      <c r="R89" s="99">
        <v>493.8</v>
      </c>
      <c r="S89" s="99"/>
      <c r="T89" s="46">
        <f t="shared" si="62"/>
        <v>2158.6999999999998</v>
      </c>
      <c r="U89" s="99"/>
      <c r="V89" s="99"/>
      <c r="W89" s="126">
        <f>U89+V89</f>
        <v>0</v>
      </c>
      <c r="X89" s="49">
        <v>5</v>
      </c>
      <c r="Y89" s="50"/>
      <c r="Z89" s="50">
        <v>5</v>
      </c>
      <c r="AA89" s="50"/>
      <c r="AB89" s="50"/>
      <c r="AC89" s="51">
        <f t="shared" si="61"/>
        <v>0</v>
      </c>
      <c r="AD89" s="84">
        <f t="shared" si="52"/>
        <v>5</v>
      </c>
      <c r="AE89" s="52">
        <f t="shared" si="53"/>
        <v>0</v>
      </c>
    </row>
    <row r="90" spans="3:31" ht="15.75" x14ac:dyDescent="0.25">
      <c r="C90" s="123"/>
      <c r="D90" s="142" t="s">
        <v>102</v>
      </c>
      <c r="E90" s="41">
        <v>2.2679999999999998</v>
      </c>
      <c r="F90" s="42">
        <v>3568.9</v>
      </c>
      <c r="G90" s="42">
        <f t="shared" si="46"/>
        <v>8094.2651999999998</v>
      </c>
      <c r="H90" s="127">
        <v>7189.8</v>
      </c>
      <c r="I90" s="99"/>
      <c r="J90" s="99"/>
      <c r="K90" s="45"/>
      <c r="L90" s="45"/>
      <c r="M90" s="45">
        <v>0</v>
      </c>
      <c r="N90" s="45">
        <f>H90+M90</f>
        <v>7189.8</v>
      </c>
      <c r="O90" s="45">
        <f>N90-G90</f>
        <v>-904.46519999999964</v>
      </c>
      <c r="P90" s="45">
        <v>2111.6999999999998</v>
      </c>
      <c r="Q90" s="99">
        <v>1696</v>
      </c>
      <c r="R90" s="99">
        <v>415.8</v>
      </c>
      <c r="S90" s="99"/>
      <c r="T90" s="46">
        <f t="shared" si="62"/>
        <v>2111.6999999999998</v>
      </c>
      <c r="U90" s="99"/>
      <c r="V90" s="99"/>
      <c r="W90" s="126">
        <f>U90+V90</f>
        <v>0</v>
      </c>
      <c r="X90" s="49">
        <v>5</v>
      </c>
      <c r="Y90" s="50"/>
      <c r="Z90" s="50">
        <v>5</v>
      </c>
      <c r="AA90" s="50"/>
      <c r="AB90" s="50"/>
      <c r="AC90" s="51">
        <f t="shared" si="61"/>
        <v>0</v>
      </c>
      <c r="AD90" s="84">
        <f t="shared" si="52"/>
        <v>5</v>
      </c>
      <c r="AE90" s="52">
        <f t="shared" si="53"/>
        <v>0</v>
      </c>
    </row>
    <row r="91" spans="3:31" ht="16.5" thickBot="1" x14ac:dyDescent="0.3">
      <c r="C91" s="128"/>
      <c r="D91" s="63" t="s">
        <v>66</v>
      </c>
      <c r="E91" s="143"/>
      <c r="F91" s="56"/>
      <c r="G91" s="56"/>
      <c r="H91" s="133">
        <f>ROUND(SUM(H86:H90),3)</f>
        <v>28464.2</v>
      </c>
      <c r="I91" s="133">
        <f t="shared" ref="I91:N91" si="63">ROUND(SUM(I86:I90),3)</f>
        <v>0</v>
      </c>
      <c r="J91" s="133">
        <f t="shared" si="63"/>
        <v>0</v>
      </c>
      <c r="K91" s="133">
        <f t="shared" si="63"/>
        <v>0</v>
      </c>
      <c r="L91" s="133">
        <f t="shared" si="63"/>
        <v>0</v>
      </c>
      <c r="M91" s="133">
        <f t="shared" si="63"/>
        <v>397.3</v>
      </c>
      <c r="N91" s="133">
        <f t="shared" si="63"/>
        <v>28861.5</v>
      </c>
      <c r="O91" s="58"/>
      <c r="P91" s="133">
        <f t="shared" ref="P91:T91" si="64">ROUND(SUM(P86:P90),3)</f>
        <v>8453.6</v>
      </c>
      <c r="Q91" s="133">
        <f t="shared" si="64"/>
        <v>6573.9</v>
      </c>
      <c r="R91" s="133">
        <f t="shared" si="64"/>
        <v>1879.8</v>
      </c>
      <c r="S91" s="133">
        <f t="shared" si="64"/>
        <v>0</v>
      </c>
      <c r="T91" s="133">
        <f t="shared" si="64"/>
        <v>8453.6</v>
      </c>
      <c r="U91" s="133"/>
      <c r="V91" s="133">
        <f>ROUND(SUM(V86:V90),3)</f>
        <v>0</v>
      </c>
      <c r="W91" s="144">
        <f>ROUND(SUM(W86:W90),3)</f>
        <v>0</v>
      </c>
      <c r="X91" s="85"/>
      <c r="Y91" s="133">
        <f t="shared" ref="Y91:AB91" si="65">ROUND(SUM(Y86:Y90),3)</f>
        <v>0</v>
      </c>
      <c r="Z91" s="133">
        <f t="shared" si="65"/>
        <v>20</v>
      </c>
      <c r="AA91" s="133">
        <f t="shared" si="65"/>
        <v>0</v>
      </c>
      <c r="AB91" s="133">
        <f t="shared" si="65"/>
        <v>0.5</v>
      </c>
      <c r="AC91" s="63"/>
      <c r="AD91" s="133">
        <f t="shared" si="52"/>
        <v>20.5</v>
      </c>
      <c r="AE91" s="65"/>
    </row>
    <row r="92" spans="3:31" ht="15.75" x14ac:dyDescent="0.25">
      <c r="C92" s="118" t="s">
        <v>49</v>
      </c>
      <c r="D92" s="35" t="s">
        <v>103</v>
      </c>
      <c r="E92" s="67">
        <v>2.4420000000000002</v>
      </c>
      <c r="F92" s="68">
        <v>0</v>
      </c>
      <c r="G92" s="68">
        <v>0</v>
      </c>
      <c r="H92" s="159">
        <v>0</v>
      </c>
      <c r="I92" s="120"/>
      <c r="J92" s="120"/>
      <c r="K92" s="70"/>
      <c r="L92" s="70"/>
      <c r="M92" s="70">
        <v>0</v>
      </c>
      <c r="N92" s="70">
        <v>0</v>
      </c>
      <c r="O92" s="70">
        <v>0</v>
      </c>
      <c r="P92" s="70"/>
      <c r="Q92" s="120"/>
      <c r="R92" s="120"/>
      <c r="S92" s="120"/>
      <c r="T92" s="69"/>
      <c r="U92" s="120"/>
      <c r="V92" s="120"/>
      <c r="W92" s="121">
        <f>U92+V92</f>
        <v>0</v>
      </c>
      <c r="X92" s="74">
        <v>0</v>
      </c>
      <c r="Y92" s="35"/>
      <c r="Z92" s="35">
        <v>0</v>
      </c>
      <c r="AA92" s="35"/>
      <c r="AB92" s="35">
        <v>0</v>
      </c>
      <c r="AC92" s="75">
        <v>0</v>
      </c>
      <c r="AD92" s="122">
        <f t="shared" si="52"/>
        <v>0</v>
      </c>
      <c r="AE92" s="160">
        <f t="shared" si="53"/>
        <v>0</v>
      </c>
    </row>
    <row r="93" spans="3:31" ht="15.75" x14ac:dyDescent="0.25">
      <c r="C93" s="123"/>
      <c r="D93" s="99" t="s">
        <v>104</v>
      </c>
      <c r="E93" s="41">
        <v>0.82199999999999995</v>
      </c>
      <c r="F93" s="42">
        <v>4993.6000000000004</v>
      </c>
      <c r="G93" s="42">
        <f t="shared" si="46"/>
        <v>4104.7392</v>
      </c>
      <c r="H93" s="161">
        <v>3518.4</v>
      </c>
      <c r="I93" s="99"/>
      <c r="J93" s="99"/>
      <c r="K93" s="45"/>
      <c r="L93" s="45"/>
      <c r="M93" s="45">
        <v>125.6</v>
      </c>
      <c r="N93" s="45">
        <f>H93+M93</f>
        <v>3644</v>
      </c>
      <c r="O93" s="45">
        <f>N93-G93</f>
        <v>-460.73919999999998</v>
      </c>
      <c r="P93" s="45">
        <v>1152.4000000000001</v>
      </c>
      <c r="Q93" s="99">
        <v>888.7</v>
      </c>
      <c r="R93" s="99">
        <v>263.7</v>
      </c>
      <c r="S93" s="99"/>
      <c r="T93" s="46">
        <f t="shared" ref="T93:T96" si="66">P93+S93</f>
        <v>1152.4000000000001</v>
      </c>
      <c r="U93" s="99"/>
      <c r="V93" s="99"/>
      <c r="W93" s="126">
        <f>U93+V93</f>
        <v>0</v>
      </c>
      <c r="X93" s="49">
        <v>4</v>
      </c>
      <c r="Y93" s="50"/>
      <c r="Z93" s="50">
        <v>4</v>
      </c>
      <c r="AA93" s="50"/>
      <c r="AB93" s="50">
        <v>0</v>
      </c>
      <c r="AC93" s="51">
        <f t="shared" ref="AC93:AC96" si="67">(Z93+AB93)-X93</f>
        <v>0</v>
      </c>
      <c r="AD93" s="84">
        <f t="shared" si="52"/>
        <v>4</v>
      </c>
      <c r="AE93" s="52">
        <f t="shared" si="53"/>
        <v>0</v>
      </c>
    </row>
    <row r="94" spans="3:31" ht="15.75" x14ac:dyDescent="0.25">
      <c r="C94" s="123"/>
      <c r="D94" s="142" t="s">
        <v>105</v>
      </c>
      <c r="E94" s="41">
        <v>1.786</v>
      </c>
      <c r="F94" s="42">
        <v>3468.3</v>
      </c>
      <c r="G94" s="42">
        <f t="shared" si="46"/>
        <v>6194.3838000000005</v>
      </c>
      <c r="H94" s="127">
        <v>5429.8</v>
      </c>
      <c r="I94" s="99"/>
      <c r="J94" s="99"/>
      <c r="K94" s="45"/>
      <c r="L94" s="45"/>
      <c r="M94" s="45">
        <v>273.2</v>
      </c>
      <c r="N94" s="45">
        <f>H94+M94</f>
        <v>5703</v>
      </c>
      <c r="O94" s="45">
        <f>N94-G94</f>
        <v>-491.38380000000052</v>
      </c>
      <c r="P94" s="45">
        <v>1850.6</v>
      </c>
      <c r="Q94" s="99">
        <v>1424.2</v>
      </c>
      <c r="R94" s="99">
        <v>426.5</v>
      </c>
      <c r="S94" s="99"/>
      <c r="T94" s="46">
        <f t="shared" si="66"/>
        <v>1850.6</v>
      </c>
      <c r="U94" s="99"/>
      <c r="V94" s="99"/>
      <c r="W94" s="126">
        <f>U94+V94</f>
        <v>0</v>
      </c>
      <c r="X94" s="81">
        <v>7</v>
      </c>
      <c r="Y94" s="50"/>
      <c r="Z94" s="50">
        <v>6</v>
      </c>
      <c r="AA94" s="50"/>
      <c r="AB94" s="50">
        <v>0</v>
      </c>
      <c r="AC94" s="51">
        <f t="shared" si="67"/>
        <v>-1</v>
      </c>
      <c r="AD94" s="84">
        <f t="shared" si="52"/>
        <v>6</v>
      </c>
      <c r="AE94" s="52">
        <f t="shared" si="53"/>
        <v>-1</v>
      </c>
    </row>
    <row r="95" spans="3:31" ht="15.75" x14ac:dyDescent="0.25">
      <c r="C95" s="123"/>
      <c r="D95" s="99" t="s">
        <v>106</v>
      </c>
      <c r="E95" s="41">
        <v>0.84299999999999997</v>
      </c>
      <c r="F95" s="42">
        <v>4302</v>
      </c>
      <c r="G95" s="42">
        <f t="shared" si="46"/>
        <v>3626.5859999999998</v>
      </c>
      <c r="H95" s="127">
        <v>3497.9</v>
      </c>
      <c r="I95" s="99"/>
      <c r="J95" s="99"/>
      <c r="K95" s="45"/>
      <c r="L95" s="45"/>
      <c r="M95" s="45">
        <v>128.69999999999999</v>
      </c>
      <c r="N95" s="45">
        <f>H95+M95</f>
        <v>3626.6</v>
      </c>
      <c r="O95" s="45">
        <f>N95-G95</f>
        <v>1.4000000000123691E-2</v>
      </c>
      <c r="P95" s="45">
        <v>1101.8</v>
      </c>
      <c r="Q95" s="99">
        <v>832.1</v>
      </c>
      <c r="R95" s="99">
        <v>269.60000000000002</v>
      </c>
      <c r="S95" s="99"/>
      <c r="T95" s="46">
        <f t="shared" si="66"/>
        <v>1101.8</v>
      </c>
      <c r="U95" s="99"/>
      <c r="V95" s="99"/>
      <c r="W95" s="126">
        <f>U95+V95</f>
        <v>0</v>
      </c>
      <c r="X95" s="49">
        <v>4</v>
      </c>
      <c r="Y95" s="50"/>
      <c r="Z95" s="50">
        <v>4</v>
      </c>
      <c r="AA95" s="50"/>
      <c r="AB95" s="50">
        <v>0</v>
      </c>
      <c r="AC95" s="51">
        <f t="shared" si="67"/>
        <v>0</v>
      </c>
      <c r="AD95" s="84">
        <f t="shared" si="52"/>
        <v>4</v>
      </c>
      <c r="AE95" s="52">
        <f t="shared" si="53"/>
        <v>0</v>
      </c>
    </row>
    <row r="96" spans="3:31" ht="15.75" x14ac:dyDescent="0.25">
      <c r="C96" s="123"/>
      <c r="D96" s="99" t="s">
        <v>107</v>
      </c>
      <c r="E96" s="41">
        <v>1.381</v>
      </c>
      <c r="F96" s="42">
        <v>2848.2</v>
      </c>
      <c r="G96" s="42">
        <f t="shared" si="46"/>
        <v>3933.3642</v>
      </c>
      <c r="H96" s="127">
        <v>3614.6</v>
      </c>
      <c r="I96" s="99"/>
      <c r="J96" s="99"/>
      <c r="K96" s="45"/>
      <c r="L96" s="45"/>
      <c r="M96" s="45">
        <v>216.2</v>
      </c>
      <c r="N96" s="45">
        <f>H96+M96</f>
        <v>3830.7999999999997</v>
      </c>
      <c r="O96" s="45">
        <f>N96-G96</f>
        <v>-102.56420000000026</v>
      </c>
      <c r="P96" s="45">
        <v>1349.4</v>
      </c>
      <c r="Q96" s="99">
        <v>1038</v>
      </c>
      <c r="R96" s="99">
        <v>311.39999999999998</v>
      </c>
      <c r="S96" s="99"/>
      <c r="T96" s="46">
        <f t="shared" si="66"/>
        <v>1349.4</v>
      </c>
      <c r="U96" s="99"/>
      <c r="V96" s="99"/>
      <c r="W96" s="126">
        <f>U96+V96</f>
        <v>0</v>
      </c>
      <c r="X96" s="49">
        <v>4</v>
      </c>
      <c r="Y96" s="50"/>
      <c r="Z96" s="50">
        <v>4</v>
      </c>
      <c r="AA96" s="50"/>
      <c r="AB96" s="50">
        <v>0</v>
      </c>
      <c r="AC96" s="51">
        <f t="shared" si="67"/>
        <v>0</v>
      </c>
      <c r="AD96" s="84">
        <f t="shared" si="52"/>
        <v>4</v>
      </c>
      <c r="AE96" s="98">
        <f t="shared" si="53"/>
        <v>0</v>
      </c>
    </row>
    <row r="97" spans="1:31" ht="16.5" thickBot="1" x14ac:dyDescent="0.3">
      <c r="C97" s="128"/>
      <c r="D97" s="63" t="s">
        <v>66</v>
      </c>
      <c r="E97" s="143"/>
      <c r="F97" s="56"/>
      <c r="G97" s="56"/>
      <c r="H97" s="133">
        <f>ROUND(SUM(H92:H96),3)</f>
        <v>16060.7</v>
      </c>
      <c r="I97" s="133">
        <f t="shared" ref="I97:W97" si="68">ROUND(SUM(I92:I96),3)</f>
        <v>0</v>
      </c>
      <c r="J97" s="133">
        <f t="shared" si="68"/>
        <v>0</v>
      </c>
      <c r="K97" s="133">
        <f t="shared" si="68"/>
        <v>0</v>
      </c>
      <c r="L97" s="133">
        <f t="shared" si="68"/>
        <v>0</v>
      </c>
      <c r="M97" s="133">
        <f t="shared" si="68"/>
        <v>743.7</v>
      </c>
      <c r="N97" s="133">
        <f t="shared" si="68"/>
        <v>16804.400000000001</v>
      </c>
      <c r="O97" s="58"/>
      <c r="P97" s="133">
        <f t="shared" ref="P97:R97" si="69">ROUND(SUM(P92:P96),3)</f>
        <v>5454.2</v>
      </c>
      <c r="Q97" s="133">
        <f t="shared" si="69"/>
        <v>4183</v>
      </c>
      <c r="R97" s="133">
        <f t="shared" si="69"/>
        <v>1271.2</v>
      </c>
      <c r="S97" s="133"/>
      <c r="T97" s="133"/>
      <c r="U97" s="133">
        <f t="shared" si="68"/>
        <v>0</v>
      </c>
      <c r="V97" s="133">
        <f t="shared" si="68"/>
        <v>0</v>
      </c>
      <c r="W97" s="144">
        <f t="shared" si="68"/>
        <v>0</v>
      </c>
      <c r="X97" s="85"/>
      <c r="Y97" s="133">
        <f t="shared" ref="Y97" si="70">ROUND(SUM(Y92:Y96),3)</f>
        <v>0</v>
      </c>
      <c r="Z97" s="133">
        <f>ROUND(SUM(Z92:Z96),3)</f>
        <v>18</v>
      </c>
      <c r="AA97" s="133">
        <f t="shared" ref="AA97:AB97" si="71">ROUND(SUM(AA92:AA96),3)</f>
        <v>0</v>
      </c>
      <c r="AB97" s="133">
        <f t="shared" si="71"/>
        <v>0</v>
      </c>
      <c r="AC97" s="63"/>
      <c r="AD97" s="133">
        <f>Z97+AB97</f>
        <v>18</v>
      </c>
      <c r="AE97" s="65"/>
    </row>
    <row r="98" spans="1:31" ht="15.75" x14ac:dyDescent="0.25">
      <c r="C98" s="118" t="s">
        <v>50</v>
      </c>
      <c r="D98" s="35" t="s">
        <v>108</v>
      </c>
      <c r="E98" s="67">
        <v>2.9249999999999998</v>
      </c>
      <c r="F98" s="68">
        <v>470.6</v>
      </c>
      <c r="G98" s="68">
        <f t="shared" si="46"/>
        <v>1376.5049999999999</v>
      </c>
      <c r="H98" s="159">
        <v>941.6</v>
      </c>
      <c r="I98" s="162"/>
      <c r="J98" s="162"/>
      <c r="K98" s="70"/>
      <c r="L98" s="70"/>
      <c r="M98" s="70">
        <v>25</v>
      </c>
      <c r="N98" s="70">
        <f>H98+M98</f>
        <v>966.6</v>
      </c>
      <c r="O98" s="70">
        <f>N98-G98</f>
        <v>-409.90499999999986</v>
      </c>
      <c r="P98" s="70">
        <v>629.79999999999995</v>
      </c>
      <c r="Q98" s="162">
        <v>484.8</v>
      </c>
      <c r="R98" s="162">
        <v>144.9</v>
      </c>
      <c r="S98" s="120"/>
      <c r="T98" s="71">
        <f t="shared" ref="T98:T100" si="72">P98+S98</f>
        <v>629.79999999999995</v>
      </c>
      <c r="U98" s="120"/>
      <c r="V98" s="120"/>
      <c r="W98" s="121">
        <f>U98+V98</f>
        <v>0</v>
      </c>
      <c r="X98" s="74">
        <v>1</v>
      </c>
      <c r="Y98" s="35"/>
      <c r="Z98" s="35">
        <v>1</v>
      </c>
      <c r="AA98" s="35"/>
      <c r="AB98" s="35"/>
      <c r="AC98" s="75">
        <f t="shared" ref="AC98:AC100" si="73">(Z98+AB98)-X98</f>
        <v>0</v>
      </c>
      <c r="AD98" s="122">
        <f t="shared" si="52"/>
        <v>1</v>
      </c>
      <c r="AE98" s="76">
        <f t="shared" si="53"/>
        <v>0</v>
      </c>
    </row>
    <row r="99" spans="1:31" ht="15.75" x14ac:dyDescent="0.25">
      <c r="C99" s="123"/>
      <c r="D99" s="99" t="s">
        <v>109</v>
      </c>
      <c r="E99" s="41">
        <v>0.34399999999999997</v>
      </c>
      <c r="F99" s="42">
        <v>6097.8</v>
      </c>
      <c r="G99" s="42">
        <f t="shared" si="46"/>
        <v>2097.6432</v>
      </c>
      <c r="H99" s="127">
        <v>1862.9</v>
      </c>
      <c r="I99" s="99"/>
      <c r="J99" s="99"/>
      <c r="K99" s="45"/>
      <c r="L99" s="45"/>
      <c r="M99" s="45">
        <v>5</v>
      </c>
      <c r="N99" s="45">
        <f>H99+M99</f>
        <v>1867.9</v>
      </c>
      <c r="O99" s="45">
        <f>N99-G99</f>
        <v>-229.74319999999989</v>
      </c>
      <c r="P99" s="45">
        <v>471.5</v>
      </c>
      <c r="Q99" s="99">
        <v>362.2</v>
      </c>
      <c r="R99" s="99">
        <v>109.4</v>
      </c>
      <c r="S99" s="99">
        <v>34.6</v>
      </c>
      <c r="T99" s="46">
        <f t="shared" si="72"/>
        <v>506.1</v>
      </c>
      <c r="U99" s="99"/>
      <c r="V99" s="99"/>
      <c r="W99" s="126">
        <f>U99+V99</f>
        <v>0</v>
      </c>
      <c r="X99" s="49">
        <v>3</v>
      </c>
      <c r="Y99" s="50"/>
      <c r="Z99" s="50">
        <v>3</v>
      </c>
      <c r="AA99" s="50"/>
      <c r="AB99" s="50"/>
      <c r="AC99" s="51">
        <f t="shared" si="73"/>
        <v>0</v>
      </c>
      <c r="AD99" s="84">
        <f t="shared" si="52"/>
        <v>3</v>
      </c>
      <c r="AE99" s="52">
        <f t="shared" si="53"/>
        <v>0</v>
      </c>
    </row>
    <row r="100" spans="1:31" ht="15.75" x14ac:dyDescent="0.25">
      <c r="A100">
        <v>34</v>
      </c>
      <c r="C100" s="123"/>
      <c r="D100" s="142" t="s">
        <v>110</v>
      </c>
      <c r="E100" s="41">
        <v>1.39</v>
      </c>
      <c r="F100" s="42">
        <v>6647.6</v>
      </c>
      <c r="G100" s="42">
        <f t="shared" si="46"/>
        <v>9240.1640000000007</v>
      </c>
      <c r="H100" s="127">
        <v>8668</v>
      </c>
      <c r="I100" s="99"/>
      <c r="J100" s="99"/>
      <c r="K100" s="45"/>
      <c r="L100" s="45"/>
      <c r="M100" s="45">
        <v>25</v>
      </c>
      <c r="N100" s="45">
        <f>H100+M100</f>
        <v>8693</v>
      </c>
      <c r="O100" s="45">
        <f>N100-G100</f>
        <v>-547.16400000000067</v>
      </c>
      <c r="P100" s="45">
        <v>2448.6</v>
      </c>
      <c r="Q100" s="99">
        <v>1883.1</v>
      </c>
      <c r="R100" s="99">
        <v>565.5</v>
      </c>
      <c r="S100" s="99"/>
      <c r="T100" s="46">
        <f t="shared" si="72"/>
        <v>2448.6</v>
      </c>
      <c r="U100" s="99"/>
      <c r="V100" s="99"/>
      <c r="W100" s="126">
        <f>U100+V100</f>
        <v>0</v>
      </c>
      <c r="X100" s="49">
        <v>7</v>
      </c>
      <c r="Y100" s="50"/>
      <c r="Z100" s="50">
        <v>7</v>
      </c>
      <c r="AA100" s="50"/>
      <c r="AB100" s="50"/>
      <c r="AC100" s="51">
        <f t="shared" si="73"/>
        <v>0</v>
      </c>
      <c r="AD100" s="84">
        <f t="shared" si="52"/>
        <v>7</v>
      </c>
      <c r="AE100" s="52">
        <f t="shared" si="53"/>
        <v>0</v>
      </c>
    </row>
    <row r="101" spans="1:31" ht="16.5" thickBot="1" x14ac:dyDescent="0.3">
      <c r="C101" s="128"/>
      <c r="D101" s="63" t="s">
        <v>66</v>
      </c>
      <c r="E101" s="129"/>
      <c r="F101" s="56"/>
      <c r="G101" s="56"/>
      <c r="H101" s="130">
        <f t="shared" ref="H101:N101" si="74">ROUND(SUM(H98:H100),3)</f>
        <v>11472.5</v>
      </c>
      <c r="I101" s="130">
        <f t="shared" si="74"/>
        <v>0</v>
      </c>
      <c r="J101" s="130">
        <f t="shared" si="74"/>
        <v>0</v>
      </c>
      <c r="K101" s="130">
        <f t="shared" si="74"/>
        <v>0</v>
      </c>
      <c r="L101" s="130">
        <f t="shared" si="74"/>
        <v>0</v>
      </c>
      <c r="M101" s="130">
        <f t="shared" si="74"/>
        <v>55</v>
      </c>
      <c r="N101" s="130">
        <f t="shared" si="74"/>
        <v>11527.5</v>
      </c>
      <c r="O101" s="58"/>
      <c r="P101" s="130">
        <f t="shared" ref="P101:T101" si="75">ROUND(SUM(P98:P100),3)</f>
        <v>3549.9</v>
      </c>
      <c r="Q101" s="130">
        <f t="shared" si="75"/>
        <v>2730.1</v>
      </c>
      <c r="R101" s="130">
        <f t="shared" si="75"/>
        <v>819.8</v>
      </c>
      <c r="S101" s="130">
        <f t="shared" si="75"/>
        <v>34.6</v>
      </c>
      <c r="T101" s="130">
        <f t="shared" si="75"/>
        <v>3584.5</v>
      </c>
      <c r="U101" s="130">
        <f>ROUND(SUM(U98:U100),3)</f>
        <v>0</v>
      </c>
      <c r="V101" s="130">
        <f>ROUND(SUM(V98:V100),3)</f>
        <v>0</v>
      </c>
      <c r="W101" s="131">
        <f>ROUND(SUM(W98:W100),3)</f>
        <v>0</v>
      </c>
      <c r="X101" s="132"/>
      <c r="Y101" s="130">
        <f t="shared" ref="Y101:AB101" si="76">ROUND(SUM(Y98:Y100),3)</f>
        <v>0</v>
      </c>
      <c r="Z101" s="130">
        <f t="shared" si="76"/>
        <v>11</v>
      </c>
      <c r="AA101" s="130">
        <f t="shared" si="76"/>
        <v>0</v>
      </c>
      <c r="AB101" s="130">
        <f t="shared" si="76"/>
        <v>0</v>
      </c>
      <c r="AC101" s="63"/>
      <c r="AD101" s="133">
        <f t="shared" si="52"/>
        <v>11</v>
      </c>
      <c r="AE101" s="65"/>
    </row>
    <row r="102" spans="1:31" ht="15.75" x14ac:dyDescent="0.25">
      <c r="C102" s="118" t="s">
        <v>51</v>
      </c>
      <c r="D102" s="35" t="s">
        <v>111</v>
      </c>
      <c r="E102" s="67">
        <v>13.874000000000001</v>
      </c>
      <c r="F102" s="68">
        <v>116.1</v>
      </c>
      <c r="G102" s="68">
        <f t="shared" si="46"/>
        <v>1610.7714000000001</v>
      </c>
      <c r="H102" s="163">
        <v>1157.5999999999999</v>
      </c>
      <c r="I102" s="120"/>
      <c r="J102" s="120"/>
      <c r="K102" s="70"/>
      <c r="L102" s="70"/>
      <c r="M102" s="70">
        <v>43.6</v>
      </c>
      <c r="N102" s="70">
        <f>H102+M102</f>
        <v>1201.1999999999998</v>
      </c>
      <c r="O102" s="70">
        <f>N102-G102</f>
        <v>-409.57140000000027</v>
      </c>
      <c r="P102" s="70">
        <v>469.7</v>
      </c>
      <c r="Q102" s="120">
        <v>368</v>
      </c>
      <c r="R102" s="120">
        <v>101.7</v>
      </c>
      <c r="S102" s="120">
        <v>35.6</v>
      </c>
      <c r="T102" s="71">
        <f t="shared" ref="T102:T105" si="77">P102+S102</f>
        <v>505.3</v>
      </c>
      <c r="U102" s="120"/>
      <c r="V102" s="120"/>
      <c r="W102" s="121">
        <f>U102+V102</f>
        <v>0</v>
      </c>
      <c r="X102" s="74">
        <v>1</v>
      </c>
      <c r="Y102" s="35"/>
      <c r="Z102" s="35">
        <v>1</v>
      </c>
      <c r="AA102" s="35"/>
      <c r="AB102" s="35"/>
      <c r="AC102" s="51">
        <f t="shared" ref="AC102:AC105" si="78">(Z102+AB102)-X102</f>
        <v>0</v>
      </c>
      <c r="AD102" s="122">
        <f t="shared" si="52"/>
        <v>1</v>
      </c>
      <c r="AE102" s="76">
        <f t="shared" si="53"/>
        <v>0</v>
      </c>
    </row>
    <row r="103" spans="1:31" ht="15.75" x14ac:dyDescent="0.25">
      <c r="C103" s="123"/>
      <c r="D103" s="99" t="s">
        <v>112</v>
      </c>
      <c r="E103" s="41">
        <v>2.9</v>
      </c>
      <c r="F103" s="42">
        <v>2923.4</v>
      </c>
      <c r="G103" s="42">
        <f t="shared" si="46"/>
        <v>8477.86</v>
      </c>
      <c r="H103" s="164">
        <v>6981</v>
      </c>
      <c r="I103" s="99"/>
      <c r="J103" s="99"/>
      <c r="K103" s="45"/>
      <c r="L103" s="45"/>
      <c r="M103" s="45">
        <v>11.1</v>
      </c>
      <c r="N103" s="45">
        <f>H103+M103</f>
        <v>6992.1</v>
      </c>
      <c r="O103" s="45">
        <f>N103-G103</f>
        <v>-1485.7600000000002</v>
      </c>
      <c r="P103" s="45">
        <v>3429.2</v>
      </c>
      <c r="Q103" s="99">
        <v>2608.6</v>
      </c>
      <c r="R103" s="99">
        <v>820.6</v>
      </c>
      <c r="S103" s="99"/>
      <c r="T103" s="46">
        <f t="shared" si="77"/>
        <v>3429.2</v>
      </c>
      <c r="U103" s="99"/>
      <c r="V103" s="99"/>
      <c r="W103" s="126">
        <f>U103+V103</f>
        <v>0</v>
      </c>
      <c r="X103" s="49">
        <v>5</v>
      </c>
      <c r="Y103" s="50"/>
      <c r="Z103" s="50">
        <v>5</v>
      </c>
      <c r="AA103" s="50"/>
      <c r="AB103" s="50"/>
      <c r="AC103" s="51">
        <f t="shared" si="78"/>
        <v>0</v>
      </c>
      <c r="AD103" s="84">
        <f t="shared" si="52"/>
        <v>5</v>
      </c>
      <c r="AE103" s="52">
        <f t="shared" si="53"/>
        <v>0</v>
      </c>
    </row>
    <row r="104" spans="1:31" ht="15.75" x14ac:dyDescent="0.25">
      <c r="C104" s="123"/>
      <c r="D104" s="165" t="s">
        <v>113</v>
      </c>
      <c r="E104" s="41">
        <v>1.17</v>
      </c>
      <c r="F104" s="42">
        <v>3176.4</v>
      </c>
      <c r="G104" s="42">
        <f t="shared" si="46"/>
        <v>3716.3879999999999</v>
      </c>
      <c r="H104" s="164">
        <v>3416</v>
      </c>
      <c r="I104" s="99"/>
      <c r="J104" s="99"/>
      <c r="K104" s="45"/>
      <c r="L104" s="45"/>
      <c r="M104" s="45">
        <v>253.6</v>
      </c>
      <c r="N104" s="45">
        <f>H104+M104</f>
        <v>3669.6</v>
      </c>
      <c r="O104" s="45">
        <f>N104-G104</f>
        <v>-46.788000000000011</v>
      </c>
      <c r="P104" s="45">
        <v>1338.2</v>
      </c>
      <c r="Q104" s="99">
        <v>1027.8</v>
      </c>
      <c r="R104" s="99">
        <v>310.39999999999998</v>
      </c>
      <c r="S104" s="99">
        <v>248.7</v>
      </c>
      <c r="T104" s="46">
        <f t="shared" si="77"/>
        <v>1586.9</v>
      </c>
      <c r="U104" s="99"/>
      <c r="V104" s="99"/>
      <c r="W104" s="126">
        <f>U104+V104</f>
        <v>0</v>
      </c>
      <c r="X104" s="49">
        <v>4</v>
      </c>
      <c r="Y104" s="50"/>
      <c r="Z104" s="50">
        <v>3</v>
      </c>
      <c r="AA104" s="50"/>
      <c r="AB104" s="50">
        <v>0.32</v>
      </c>
      <c r="AC104" s="51">
        <f t="shared" si="78"/>
        <v>-0.68000000000000016</v>
      </c>
      <c r="AD104" s="84">
        <f>Z104+AB104</f>
        <v>3.32</v>
      </c>
      <c r="AE104" s="52">
        <f t="shared" si="53"/>
        <v>-0.68000000000000016</v>
      </c>
    </row>
    <row r="105" spans="1:31" ht="15.75" x14ac:dyDescent="0.25">
      <c r="C105" s="123"/>
      <c r="D105" s="99" t="s">
        <v>114</v>
      </c>
      <c r="E105" s="41">
        <v>0.629</v>
      </c>
      <c r="F105" s="42">
        <v>5522.5</v>
      </c>
      <c r="G105" s="42">
        <f t="shared" si="46"/>
        <v>3473.6525000000001</v>
      </c>
      <c r="H105" s="164">
        <v>3177</v>
      </c>
      <c r="I105" s="99"/>
      <c r="J105" s="99"/>
      <c r="K105" s="45"/>
      <c r="L105" s="45"/>
      <c r="M105" s="45">
        <v>200.4</v>
      </c>
      <c r="N105" s="45">
        <f>H105+M105</f>
        <v>3377.4</v>
      </c>
      <c r="O105" s="45">
        <f>N105-G105</f>
        <v>-96.252500000000055</v>
      </c>
      <c r="P105" s="45">
        <v>996.1</v>
      </c>
      <c r="Q105" s="99">
        <v>768.8</v>
      </c>
      <c r="R105" s="99">
        <v>227.4</v>
      </c>
      <c r="S105" s="99">
        <v>171.3</v>
      </c>
      <c r="T105" s="46">
        <f t="shared" si="77"/>
        <v>1167.4000000000001</v>
      </c>
      <c r="U105" s="99"/>
      <c r="V105" s="99"/>
      <c r="W105" s="126">
        <f>U105+V105</f>
        <v>0</v>
      </c>
      <c r="X105" s="49">
        <v>3</v>
      </c>
      <c r="Y105" s="50"/>
      <c r="Z105" s="50">
        <v>2</v>
      </c>
      <c r="AA105" s="50"/>
      <c r="AB105" s="50">
        <v>0.25</v>
      </c>
      <c r="AC105" s="51">
        <f t="shared" si="78"/>
        <v>-0.75</v>
      </c>
      <c r="AD105" s="102">
        <f t="shared" si="52"/>
        <v>2.25</v>
      </c>
      <c r="AE105" s="135">
        <f t="shared" si="53"/>
        <v>-0.75</v>
      </c>
    </row>
    <row r="106" spans="1:31" ht="16.5" thickBot="1" x14ac:dyDescent="0.3">
      <c r="C106" s="128"/>
      <c r="D106" s="63" t="s">
        <v>66</v>
      </c>
      <c r="E106" s="129"/>
      <c r="F106" s="56"/>
      <c r="G106" s="56"/>
      <c r="H106" s="130">
        <f t="shared" ref="H106:N106" si="79">ROUND(SUM(H102:H105),3)</f>
        <v>14731.6</v>
      </c>
      <c r="I106" s="130">
        <f t="shared" si="79"/>
        <v>0</v>
      </c>
      <c r="J106" s="130">
        <f t="shared" si="79"/>
        <v>0</v>
      </c>
      <c r="K106" s="130">
        <f t="shared" si="79"/>
        <v>0</v>
      </c>
      <c r="L106" s="130">
        <f t="shared" si="79"/>
        <v>0</v>
      </c>
      <c r="M106" s="130">
        <f t="shared" si="79"/>
        <v>508.7</v>
      </c>
      <c r="N106" s="130">
        <f t="shared" si="79"/>
        <v>15240.3</v>
      </c>
      <c r="O106" s="58"/>
      <c r="P106" s="130">
        <f t="shared" ref="P106:W106" si="80">ROUND(SUM(P102:P105),3)</f>
        <v>6233.2</v>
      </c>
      <c r="Q106" s="130">
        <f t="shared" si="80"/>
        <v>4773.2</v>
      </c>
      <c r="R106" s="130">
        <f t="shared" si="80"/>
        <v>1460.1</v>
      </c>
      <c r="S106" s="130">
        <f t="shared" si="80"/>
        <v>455.6</v>
      </c>
      <c r="T106" s="130">
        <f t="shared" si="80"/>
        <v>6688.8</v>
      </c>
      <c r="U106" s="130">
        <f t="shared" si="80"/>
        <v>0</v>
      </c>
      <c r="V106" s="130">
        <f t="shared" si="80"/>
        <v>0</v>
      </c>
      <c r="W106" s="131">
        <f t="shared" si="80"/>
        <v>0</v>
      </c>
      <c r="X106" s="132"/>
      <c r="Y106" s="130">
        <f>ROUND(SUM(Y102:Y105),3)</f>
        <v>0</v>
      </c>
      <c r="Z106" s="130">
        <f>ROUND(SUM(Z102:Z105),3)</f>
        <v>11</v>
      </c>
      <c r="AA106" s="130">
        <f>ROUND(SUM(AA102:AA105),3)</f>
        <v>0</v>
      </c>
      <c r="AB106" s="130">
        <f>ROUND(SUM(AB102:AB105),3)</f>
        <v>0.56999999999999995</v>
      </c>
      <c r="AC106" s="63"/>
      <c r="AD106" s="145">
        <f t="shared" si="52"/>
        <v>11.57</v>
      </c>
      <c r="AE106" s="65"/>
    </row>
    <row r="107" spans="1:31" ht="15.75" x14ac:dyDescent="0.25">
      <c r="C107" s="166" t="s">
        <v>52</v>
      </c>
      <c r="D107" s="35" t="s">
        <v>115</v>
      </c>
      <c r="E107" s="147">
        <v>6.5</v>
      </c>
      <c r="F107" s="68">
        <v>0</v>
      </c>
      <c r="G107" s="68">
        <v>0</v>
      </c>
      <c r="H107" s="148">
        <v>0</v>
      </c>
      <c r="I107" s="148"/>
      <c r="J107" s="148"/>
      <c r="K107" s="148"/>
      <c r="L107" s="148"/>
      <c r="M107" s="167">
        <v>0</v>
      </c>
      <c r="N107" s="70">
        <f>H107+M107</f>
        <v>0</v>
      </c>
      <c r="O107" s="70">
        <f>N107-G107</f>
        <v>0</v>
      </c>
      <c r="P107" s="148"/>
      <c r="Q107" s="148"/>
      <c r="R107" s="148"/>
      <c r="S107" s="148"/>
      <c r="T107" s="148"/>
      <c r="U107" s="148"/>
      <c r="V107" s="148"/>
      <c r="W107" s="168"/>
      <c r="X107" s="169">
        <v>0</v>
      </c>
      <c r="Y107" s="148"/>
      <c r="Z107" s="148"/>
      <c r="AA107" s="148"/>
      <c r="AB107" s="148"/>
      <c r="AC107" s="148">
        <v>0</v>
      </c>
      <c r="AD107" s="148">
        <v>0</v>
      </c>
      <c r="AE107" s="76">
        <v>0</v>
      </c>
    </row>
    <row r="108" spans="1:31" ht="15.75" x14ac:dyDescent="0.25">
      <c r="C108" s="170"/>
      <c r="D108" s="165" t="s">
        <v>116</v>
      </c>
      <c r="E108" s="41">
        <v>0.67900000000000005</v>
      </c>
      <c r="F108" s="42">
        <v>5597</v>
      </c>
      <c r="G108" s="42">
        <f t="shared" si="46"/>
        <v>3800.3630000000003</v>
      </c>
      <c r="H108" s="127">
        <v>3668</v>
      </c>
      <c r="I108" s="99"/>
      <c r="J108" s="99"/>
      <c r="K108" s="45"/>
      <c r="L108" s="45"/>
      <c r="M108" s="171">
        <v>0</v>
      </c>
      <c r="N108" s="45">
        <f>H108+M108</f>
        <v>3668</v>
      </c>
      <c r="O108" s="45">
        <f>N108-G108</f>
        <v>-132.36300000000028</v>
      </c>
      <c r="P108" s="45">
        <v>1029.5</v>
      </c>
      <c r="Q108" s="99">
        <v>792.6</v>
      </c>
      <c r="R108" s="99">
        <v>236.9</v>
      </c>
      <c r="S108" s="99"/>
      <c r="T108" s="46">
        <f t="shared" ref="T108:T111" si="81">P108+S108</f>
        <v>1029.5</v>
      </c>
      <c r="U108" s="99"/>
      <c r="V108" s="99"/>
      <c r="W108" s="126">
        <f>U108+V108</f>
        <v>0</v>
      </c>
      <c r="X108" s="49">
        <v>3</v>
      </c>
      <c r="Y108" s="50"/>
      <c r="Z108" s="50">
        <v>3</v>
      </c>
      <c r="AA108" s="50"/>
      <c r="AB108" s="50"/>
      <c r="AC108" s="51">
        <f t="shared" ref="AC108:AC111" si="82">(Z108+AB108)-X108</f>
        <v>0</v>
      </c>
      <c r="AD108" s="84">
        <f t="shared" si="52"/>
        <v>3</v>
      </c>
      <c r="AE108" s="52">
        <f t="shared" si="53"/>
        <v>0</v>
      </c>
    </row>
    <row r="109" spans="1:31" ht="15.75" x14ac:dyDescent="0.25">
      <c r="C109" s="170"/>
      <c r="D109" s="165" t="s">
        <v>117</v>
      </c>
      <c r="E109" s="41">
        <v>1.601</v>
      </c>
      <c r="F109" s="42">
        <v>3488.8</v>
      </c>
      <c r="G109" s="42">
        <f t="shared" si="46"/>
        <v>5585.5688</v>
      </c>
      <c r="H109" s="127">
        <v>5585.5</v>
      </c>
      <c r="I109" s="99"/>
      <c r="J109" s="99"/>
      <c r="K109" s="45"/>
      <c r="L109" s="45"/>
      <c r="M109" s="171">
        <v>0</v>
      </c>
      <c r="N109" s="45">
        <f>H109+M109</f>
        <v>5585.5</v>
      </c>
      <c r="O109" s="45">
        <f>N109-G109</f>
        <v>-6.8800000000010186E-2</v>
      </c>
      <c r="P109" s="45">
        <v>1567.1</v>
      </c>
      <c r="Q109" s="99">
        <v>1203.5999999999999</v>
      </c>
      <c r="R109" s="99">
        <v>363.5</v>
      </c>
      <c r="S109" s="99"/>
      <c r="T109" s="46">
        <f t="shared" si="81"/>
        <v>1567.1</v>
      </c>
      <c r="U109" s="99"/>
      <c r="V109" s="99"/>
      <c r="W109" s="126">
        <f>U109+V109</f>
        <v>0</v>
      </c>
      <c r="X109" s="49">
        <v>5</v>
      </c>
      <c r="Y109" s="50"/>
      <c r="Z109" s="50">
        <v>5</v>
      </c>
      <c r="AA109" s="50"/>
      <c r="AB109" s="50"/>
      <c r="AC109" s="51">
        <f t="shared" si="82"/>
        <v>0</v>
      </c>
      <c r="AD109" s="84">
        <f t="shared" si="52"/>
        <v>5</v>
      </c>
      <c r="AE109" s="52">
        <f t="shared" si="53"/>
        <v>0</v>
      </c>
    </row>
    <row r="110" spans="1:31" ht="15.75" x14ac:dyDescent="0.25">
      <c r="A110">
        <v>35</v>
      </c>
      <c r="C110" s="170"/>
      <c r="D110" s="165" t="s">
        <v>118</v>
      </c>
      <c r="E110" s="41">
        <v>0.48699999999999999</v>
      </c>
      <c r="F110" s="42">
        <v>7530.2</v>
      </c>
      <c r="G110" s="42">
        <f t="shared" si="46"/>
        <v>3667.2073999999998</v>
      </c>
      <c r="H110" s="127">
        <v>3602.7</v>
      </c>
      <c r="I110" s="99"/>
      <c r="J110" s="99"/>
      <c r="K110" s="45"/>
      <c r="L110" s="45"/>
      <c r="M110" s="171">
        <v>0</v>
      </c>
      <c r="N110" s="45">
        <f>H110+M110</f>
        <v>3602.7</v>
      </c>
      <c r="O110" s="45">
        <f>N110-G110</f>
        <v>-64.507399999999961</v>
      </c>
      <c r="P110" s="45">
        <v>750.5</v>
      </c>
      <c r="Q110" s="99">
        <v>577.29999999999995</v>
      </c>
      <c r="R110" s="99">
        <v>173.2</v>
      </c>
      <c r="S110" s="99"/>
      <c r="T110" s="46">
        <f t="shared" si="81"/>
        <v>750.5</v>
      </c>
      <c r="U110" s="99"/>
      <c r="V110" s="99"/>
      <c r="W110" s="126">
        <f>U110+V110</f>
        <v>0</v>
      </c>
      <c r="X110" s="49">
        <v>3</v>
      </c>
      <c r="Y110" s="50"/>
      <c r="Z110" s="50">
        <v>3</v>
      </c>
      <c r="AA110" s="50"/>
      <c r="AB110" s="50"/>
      <c r="AC110" s="51">
        <f t="shared" si="82"/>
        <v>0</v>
      </c>
      <c r="AD110" s="84">
        <f t="shared" si="52"/>
        <v>3</v>
      </c>
      <c r="AE110" s="52">
        <f t="shared" si="53"/>
        <v>0</v>
      </c>
    </row>
    <row r="111" spans="1:31" ht="15.75" x14ac:dyDescent="0.25">
      <c r="C111" s="170"/>
      <c r="D111" s="165" t="s">
        <v>119</v>
      </c>
      <c r="E111" s="41">
        <v>1.095</v>
      </c>
      <c r="F111" s="42">
        <v>5100.6000000000004</v>
      </c>
      <c r="G111" s="42">
        <f t="shared" si="46"/>
        <v>5585.1570000000002</v>
      </c>
      <c r="H111" s="127">
        <v>5585.2</v>
      </c>
      <c r="I111" s="99"/>
      <c r="J111" s="99"/>
      <c r="K111" s="45"/>
      <c r="L111" s="45"/>
      <c r="M111" s="171">
        <v>0</v>
      </c>
      <c r="N111" s="45">
        <f>H111+M111</f>
        <v>5585.2</v>
      </c>
      <c r="O111" s="45">
        <f>N111-G111</f>
        <v>4.2999999999665306E-2</v>
      </c>
      <c r="P111" s="45">
        <v>1399.5</v>
      </c>
      <c r="Q111" s="99">
        <v>1077.7</v>
      </c>
      <c r="R111" s="99">
        <v>321.8</v>
      </c>
      <c r="S111" s="99"/>
      <c r="T111" s="46">
        <f t="shared" si="81"/>
        <v>1399.5</v>
      </c>
      <c r="U111" s="99"/>
      <c r="V111" s="99"/>
      <c r="W111" s="126">
        <f>U111+V111</f>
        <v>0</v>
      </c>
      <c r="X111" s="49">
        <v>4</v>
      </c>
      <c r="Y111" s="50"/>
      <c r="Z111" s="50">
        <v>4</v>
      </c>
      <c r="AA111" s="50"/>
      <c r="AB111" s="50"/>
      <c r="AC111" s="51">
        <f t="shared" si="82"/>
        <v>0</v>
      </c>
      <c r="AD111" s="84">
        <f t="shared" si="52"/>
        <v>4</v>
      </c>
      <c r="AE111" s="52">
        <f t="shared" si="53"/>
        <v>0</v>
      </c>
    </row>
    <row r="112" spans="1:31" ht="16.5" thickBot="1" x14ac:dyDescent="0.3">
      <c r="C112" s="172"/>
      <c r="D112" s="63" t="s">
        <v>66</v>
      </c>
      <c r="E112" s="129"/>
      <c r="F112" s="56"/>
      <c r="G112" s="56"/>
      <c r="H112" s="130">
        <f>ROUND(SUM(H107:H111),3)</f>
        <v>18441.400000000001</v>
      </c>
      <c r="I112" s="130">
        <f t="shared" ref="I112:M112" si="83">ROUND(SUM(I107:I111),3)</f>
        <v>0</v>
      </c>
      <c r="J112" s="130">
        <f t="shared" si="83"/>
        <v>0</v>
      </c>
      <c r="K112" s="130">
        <f t="shared" si="83"/>
        <v>0</v>
      </c>
      <c r="L112" s="130">
        <f t="shared" si="83"/>
        <v>0</v>
      </c>
      <c r="M112" s="173">
        <f t="shared" si="83"/>
        <v>0</v>
      </c>
      <c r="N112" s="130">
        <f t="shared" ref="N112" si="84">ROUND(SUM(N108:N111),3)</f>
        <v>18441.400000000001</v>
      </c>
      <c r="O112" s="58"/>
      <c r="P112" s="130">
        <f t="shared" ref="P112:T112" si="85">ROUND(SUM(P108:P111),3)</f>
        <v>4746.6000000000004</v>
      </c>
      <c r="Q112" s="130">
        <f t="shared" si="85"/>
        <v>3651.2</v>
      </c>
      <c r="R112" s="130">
        <f t="shared" si="85"/>
        <v>1095.4000000000001</v>
      </c>
      <c r="S112" s="130">
        <f t="shared" si="85"/>
        <v>0</v>
      </c>
      <c r="T112" s="130">
        <f t="shared" si="85"/>
        <v>4746.6000000000004</v>
      </c>
      <c r="U112" s="130">
        <f>ROUND(SUM(U108:U111),3)</f>
        <v>0</v>
      </c>
      <c r="V112" s="130">
        <f>ROUND(SUM(V108:V111),3)</f>
        <v>0</v>
      </c>
      <c r="W112" s="131">
        <f>ROUND(SUM(W108:W111),3)</f>
        <v>0</v>
      </c>
      <c r="X112" s="132"/>
      <c r="Y112" s="174">
        <f t="shared" ref="Y112:AB112" si="86">ROUND(SUM(Y108:Y111),3)</f>
        <v>0</v>
      </c>
      <c r="Z112" s="130">
        <f t="shared" si="86"/>
        <v>15</v>
      </c>
      <c r="AA112" s="130">
        <f t="shared" si="86"/>
        <v>0</v>
      </c>
      <c r="AB112" s="130">
        <f t="shared" si="86"/>
        <v>0</v>
      </c>
      <c r="AC112" s="63"/>
      <c r="AD112" s="133">
        <f t="shared" si="52"/>
        <v>15</v>
      </c>
      <c r="AE112" s="65"/>
    </row>
    <row r="113" spans="1:31" ht="15.75" x14ac:dyDescent="0.25">
      <c r="C113" s="118" t="s">
        <v>53</v>
      </c>
      <c r="D113" s="35" t="s">
        <v>120</v>
      </c>
      <c r="E113" s="67">
        <v>23.61</v>
      </c>
      <c r="F113" s="68">
        <v>139.19999999999999</v>
      </c>
      <c r="G113" s="68">
        <f t="shared" ref="G113:G151" si="87">F113*E113</f>
        <v>3286.5119999999997</v>
      </c>
      <c r="H113" s="119">
        <v>3286.5</v>
      </c>
      <c r="I113" s="120"/>
      <c r="J113" s="120"/>
      <c r="K113" s="70"/>
      <c r="L113" s="70"/>
      <c r="M113" s="70"/>
      <c r="N113" s="157">
        <f>H113+M113</f>
        <v>3286.5</v>
      </c>
      <c r="O113" s="70">
        <f>N113-G113</f>
        <v>-1.1999999999716238E-2</v>
      </c>
      <c r="P113" s="70">
        <v>776.9</v>
      </c>
      <c r="Q113" s="120">
        <v>596.70000000000005</v>
      </c>
      <c r="R113" s="120">
        <v>180.2</v>
      </c>
      <c r="S113" s="120"/>
      <c r="T113" s="71">
        <f t="shared" ref="T113:T116" si="88">P113+S113</f>
        <v>776.9</v>
      </c>
      <c r="U113" s="120"/>
      <c r="V113" s="120"/>
      <c r="W113" s="121">
        <f>U113+V113</f>
        <v>0</v>
      </c>
      <c r="X113" s="74">
        <v>1</v>
      </c>
      <c r="Y113" s="35"/>
      <c r="Z113" s="35">
        <v>1</v>
      </c>
      <c r="AA113" s="35"/>
      <c r="AB113" s="35"/>
      <c r="AC113" s="75">
        <f t="shared" ref="AC113:AC116" si="89">(Z113+AB113)-X113</f>
        <v>0</v>
      </c>
      <c r="AD113" s="122">
        <f t="shared" si="52"/>
        <v>1</v>
      </c>
      <c r="AE113" s="76">
        <f t="shared" si="53"/>
        <v>0</v>
      </c>
    </row>
    <row r="114" spans="1:31" ht="15.75" x14ac:dyDescent="0.25">
      <c r="C114" s="123"/>
      <c r="D114" s="142" t="s">
        <v>121</v>
      </c>
      <c r="E114" s="41">
        <v>2.5310000000000001</v>
      </c>
      <c r="F114" s="42">
        <v>2700.8</v>
      </c>
      <c r="G114" s="42">
        <f t="shared" si="87"/>
        <v>6835.7248000000009</v>
      </c>
      <c r="H114" s="127">
        <v>5980</v>
      </c>
      <c r="I114" s="99"/>
      <c r="J114" s="99"/>
      <c r="K114" s="45"/>
      <c r="L114" s="45"/>
      <c r="M114" s="45"/>
      <c r="N114" s="45">
        <f>H114+M114</f>
        <v>5980</v>
      </c>
      <c r="O114" s="45">
        <f>N114-G114</f>
        <v>-855.72480000000087</v>
      </c>
      <c r="P114" s="45">
        <v>2193.3000000000002</v>
      </c>
      <c r="Q114" s="99">
        <v>1688.4</v>
      </c>
      <c r="R114" s="99">
        <v>504.9</v>
      </c>
      <c r="S114" s="99"/>
      <c r="T114" s="46">
        <f t="shared" si="88"/>
        <v>2193.3000000000002</v>
      </c>
      <c r="U114" s="99"/>
      <c r="V114" s="99"/>
      <c r="W114" s="126">
        <f>U114+V114</f>
        <v>0</v>
      </c>
      <c r="X114" s="81">
        <v>5</v>
      </c>
      <c r="Y114" s="50"/>
      <c r="Z114" s="50">
        <v>5</v>
      </c>
      <c r="AA114" s="50"/>
      <c r="AB114" s="50"/>
      <c r="AC114" s="51">
        <f t="shared" si="89"/>
        <v>0</v>
      </c>
      <c r="AD114" s="84">
        <f t="shared" si="52"/>
        <v>5</v>
      </c>
      <c r="AE114" s="52">
        <f t="shared" si="53"/>
        <v>0</v>
      </c>
    </row>
    <row r="115" spans="1:31" ht="15.75" x14ac:dyDescent="0.25">
      <c r="C115" s="123"/>
      <c r="D115" s="142" t="s">
        <v>122</v>
      </c>
      <c r="E115" s="41">
        <v>2.145</v>
      </c>
      <c r="F115" s="42">
        <v>2951.1</v>
      </c>
      <c r="G115" s="42">
        <f t="shared" si="87"/>
        <v>6330.1094999999996</v>
      </c>
      <c r="H115" s="161">
        <v>5850.2</v>
      </c>
      <c r="I115" s="99"/>
      <c r="J115" s="99"/>
      <c r="K115" s="45"/>
      <c r="L115" s="45"/>
      <c r="M115" s="45"/>
      <c r="N115" s="91">
        <f>H115+M115</f>
        <v>5850.2</v>
      </c>
      <c r="O115" s="45">
        <f>N115-G115</f>
        <v>-479.90949999999975</v>
      </c>
      <c r="P115" s="45">
        <v>1198.5</v>
      </c>
      <c r="Q115" s="99">
        <v>907.9</v>
      </c>
      <c r="R115" s="99">
        <v>271.60000000000002</v>
      </c>
      <c r="S115" s="99">
        <v>300</v>
      </c>
      <c r="T115" s="46">
        <f t="shared" si="88"/>
        <v>1498.5</v>
      </c>
      <c r="U115" s="99"/>
      <c r="V115" s="99"/>
      <c r="W115" s="126">
        <f>U115+V115</f>
        <v>0</v>
      </c>
      <c r="X115" s="81">
        <v>5</v>
      </c>
      <c r="Y115" s="50"/>
      <c r="Z115" s="50">
        <v>4</v>
      </c>
      <c r="AA115" s="50"/>
      <c r="AB115" s="50"/>
      <c r="AC115" s="51">
        <f t="shared" si="89"/>
        <v>-1</v>
      </c>
      <c r="AD115" s="84">
        <f t="shared" si="52"/>
        <v>4</v>
      </c>
      <c r="AE115" s="52">
        <f t="shared" si="53"/>
        <v>-1</v>
      </c>
    </row>
    <row r="116" spans="1:31" ht="15.75" x14ac:dyDescent="0.25">
      <c r="C116" s="123"/>
      <c r="D116" s="142" t="s">
        <v>123</v>
      </c>
      <c r="E116" s="41">
        <v>1.413</v>
      </c>
      <c r="F116" s="42">
        <v>5638.6</v>
      </c>
      <c r="G116" s="42">
        <f t="shared" si="87"/>
        <v>7967.3418000000011</v>
      </c>
      <c r="H116" s="127">
        <v>7019.7</v>
      </c>
      <c r="I116" s="99"/>
      <c r="J116" s="99"/>
      <c r="K116" s="45"/>
      <c r="L116" s="45"/>
      <c r="M116" s="45"/>
      <c r="N116" s="45">
        <f>H116+M116</f>
        <v>7019.7</v>
      </c>
      <c r="O116" s="45">
        <f>N116-G116</f>
        <v>-947.64180000000124</v>
      </c>
      <c r="P116" s="45">
        <v>1332.9</v>
      </c>
      <c r="Q116" s="99">
        <v>1005.4</v>
      </c>
      <c r="R116" s="99">
        <v>327.60000000000002</v>
      </c>
      <c r="S116" s="99">
        <v>300</v>
      </c>
      <c r="T116" s="46">
        <f t="shared" si="88"/>
        <v>1632.9</v>
      </c>
      <c r="U116" s="99"/>
      <c r="V116" s="99"/>
      <c r="W116" s="126">
        <f>U116+V116</f>
        <v>0</v>
      </c>
      <c r="X116" s="81">
        <v>5</v>
      </c>
      <c r="Y116" s="50"/>
      <c r="Z116" s="50">
        <v>5</v>
      </c>
      <c r="AA116" s="50"/>
      <c r="AB116" s="50"/>
      <c r="AC116" s="51">
        <f t="shared" si="89"/>
        <v>0</v>
      </c>
      <c r="AD116" s="84">
        <f t="shared" si="52"/>
        <v>5</v>
      </c>
      <c r="AE116" s="52">
        <f t="shared" si="53"/>
        <v>0</v>
      </c>
    </row>
    <row r="117" spans="1:31" ht="16.5" thickBot="1" x14ac:dyDescent="0.3">
      <c r="C117" s="128"/>
      <c r="D117" s="63" t="s">
        <v>66</v>
      </c>
      <c r="E117" s="129"/>
      <c r="F117" s="56"/>
      <c r="G117" s="56"/>
      <c r="H117" s="130">
        <f t="shared" ref="H117:J117" si="90">ROUND(SUM(H113:H116),3)</f>
        <v>22136.400000000001</v>
      </c>
      <c r="I117" s="130">
        <f t="shared" si="90"/>
        <v>0</v>
      </c>
      <c r="J117" s="130">
        <f t="shared" si="90"/>
        <v>0</v>
      </c>
      <c r="K117" s="130">
        <f t="shared" ref="K117:W117" si="91">ROUND(SUM(K113:K116),3)</f>
        <v>0</v>
      </c>
      <c r="L117" s="130">
        <f t="shared" si="91"/>
        <v>0</v>
      </c>
      <c r="M117" s="130">
        <f t="shared" si="91"/>
        <v>0</v>
      </c>
      <c r="N117" s="130">
        <f>ROUND(SUM(N113:N116),3)</f>
        <v>22136.400000000001</v>
      </c>
      <c r="O117" s="58"/>
      <c r="P117" s="130">
        <f t="shared" ref="P117:T117" si="92">ROUND(SUM(P113:P116),3)</f>
        <v>5501.6</v>
      </c>
      <c r="Q117" s="130">
        <f t="shared" si="92"/>
        <v>4198.3999999999996</v>
      </c>
      <c r="R117" s="130">
        <f t="shared" si="92"/>
        <v>1284.3</v>
      </c>
      <c r="S117" s="130">
        <f t="shared" si="92"/>
        <v>600</v>
      </c>
      <c r="T117" s="130">
        <f t="shared" si="92"/>
        <v>6101.6</v>
      </c>
      <c r="U117" s="130">
        <f t="shared" si="91"/>
        <v>0</v>
      </c>
      <c r="V117" s="130">
        <f t="shared" si="91"/>
        <v>0</v>
      </c>
      <c r="W117" s="131">
        <f t="shared" si="91"/>
        <v>0</v>
      </c>
      <c r="X117" s="132"/>
      <c r="Y117" s="130">
        <f t="shared" ref="Y117:AB117" si="93">ROUND(SUM(Y113:Y116),3)</f>
        <v>0</v>
      </c>
      <c r="Z117" s="130">
        <f t="shared" si="93"/>
        <v>15</v>
      </c>
      <c r="AA117" s="130">
        <f t="shared" si="93"/>
        <v>0</v>
      </c>
      <c r="AB117" s="130">
        <f t="shared" si="93"/>
        <v>0</v>
      </c>
      <c r="AC117" s="63"/>
      <c r="AD117" s="133">
        <f t="shared" si="52"/>
        <v>15</v>
      </c>
      <c r="AE117" s="65"/>
    </row>
    <row r="118" spans="1:31" ht="15.75" x14ac:dyDescent="0.25">
      <c r="C118" s="146" t="s">
        <v>54</v>
      </c>
      <c r="D118" s="35" t="s">
        <v>124</v>
      </c>
      <c r="E118" s="147">
        <v>4.4610000000000003</v>
      </c>
      <c r="F118" s="68">
        <v>0</v>
      </c>
      <c r="G118" s="68">
        <v>0</v>
      </c>
      <c r="H118" s="148">
        <v>0</v>
      </c>
      <c r="I118" s="148"/>
      <c r="J118" s="148"/>
      <c r="K118" s="148"/>
      <c r="L118" s="148"/>
      <c r="M118" s="148">
        <v>0</v>
      </c>
      <c r="N118" s="45">
        <f t="shared" ref="N118:N123" si="94">H118+M118</f>
        <v>0</v>
      </c>
      <c r="O118" s="45">
        <f t="shared" ref="O118:O123" si="95">N118-G118</f>
        <v>0</v>
      </c>
      <c r="P118" s="148"/>
      <c r="Q118" s="148"/>
      <c r="R118" s="148"/>
      <c r="S118" s="148"/>
      <c r="T118" s="148"/>
      <c r="U118" s="148"/>
      <c r="V118" s="148"/>
      <c r="W118" s="168"/>
      <c r="X118" s="169">
        <v>0</v>
      </c>
      <c r="Y118" s="148"/>
      <c r="Z118" s="148">
        <v>0</v>
      </c>
      <c r="AA118" s="148"/>
      <c r="AB118" s="148">
        <v>0</v>
      </c>
      <c r="AC118" s="51">
        <f>(Z118+AB118)-X118</f>
        <v>0</v>
      </c>
      <c r="AD118" s="148">
        <v>0</v>
      </c>
      <c r="AE118" s="175">
        <v>0</v>
      </c>
    </row>
    <row r="119" spans="1:31" ht="15.75" x14ac:dyDescent="0.25">
      <c r="C119" s="149"/>
      <c r="D119" s="99" t="s">
        <v>125</v>
      </c>
      <c r="E119" s="41">
        <v>1.3819999999999999</v>
      </c>
      <c r="F119" s="42">
        <v>3154.9</v>
      </c>
      <c r="G119" s="42">
        <f t="shared" si="87"/>
        <v>4360.0717999999997</v>
      </c>
      <c r="H119" s="127">
        <v>2842</v>
      </c>
      <c r="I119" s="99"/>
      <c r="J119" s="99"/>
      <c r="K119" s="45"/>
      <c r="L119" s="45"/>
      <c r="M119" s="45"/>
      <c r="N119" s="45">
        <f t="shared" si="94"/>
        <v>2842</v>
      </c>
      <c r="O119" s="45">
        <f t="shared" si="95"/>
        <v>-1518.0717999999997</v>
      </c>
      <c r="P119" s="45">
        <v>682.7</v>
      </c>
      <c r="Q119" s="99">
        <v>519.20000000000005</v>
      </c>
      <c r="R119" s="99">
        <v>163.5</v>
      </c>
      <c r="S119" s="99"/>
      <c r="T119" s="46">
        <f t="shared" ref="T119:T123" si="96">P119+S119</f>
        <v>682.7</v>
      </c>
      <c r="U119" s="99"/>
      <c r="V119" s="99"/>
      <c r="W119" s="126">
        <f>U119+V119</f>
        <v>0</v>
      </c>
      <c r="X119" s="49">
        <v>4</v>
      </c>
      <c r="Y119" s="50"/>
      <c r="Z119" s="50">
        <v>2</v>
      </c>
      <c r="AA119" s="50"/>
      <c r="AB119" s="50"/>
      <c r="AC119" s="51">
        <f t="shared" ref="AC119:AC123" si="97">(Z119+AB119)-X119</f>
        <v>-2</v>
      </c>
      <c r="AD119" s="84">
        <f t="shared" si="52"/>
        <v>2</v>
      </c>
      <c r="AE119" s="52">
        <f t="shared" si="53"/>
        <v>-2</v>
      </c>
    </row>
    <row r="120" spans="1:31" ht="15.75" x14ac:dyDescent="0.25">
      <c r="C120" s="149"/>
      <c r="D120" s="99" t="s">
        <v>126</v>
      </c>
      <c r="E120" s="41">
        <v>1.0549999999999999</v>
      </c>
      <c r="F120" s="42">
        <v>4313.5</v>
      </c>
      <c r="G120" s="42">
        <f t="shared" si="87"/>
        <v>4550.7424999999994</v>
      </c>
      <c r="H120" s="127">
        <v>3856.2</v>
      </c>
      <c r="I120" s="99"/>
      <c r="J120" s="99"/>
      <c r="K120" s="45"/>
      <c r="L120" s="45"/>
      <c r="M120" s="45"/>
      <c r="N120" s="45">
        <f t="shared" si="94"/>
        <v>3856.2</v>
      </c>
      <c r="O120" s="45">
        <f t="shared" si="95"/>
        <v>-694.54249999999956</v>
      </c>
      <c r="P120" s="45">
        <v>947.2</v>
      </c>
      <c r="Q120" s="99">
        <v>727.5</v>
      </c>
      <c r="R120" s="99">
        <v>219.7</v>
      </c>
      <c r="S120" s="99"/>
      <c r="T120" s="46">
        <f t="shared" si="96"/>
        <v>947.2</v>
      </c>
      <c r="U120" s="99"/>
      <c r="V120" s="99"/>
      <c r="W120" s="126">
        <f>U120+V120</f>
        <v>0</v>
      </c>
      <c r="X120" s="49">
        <v>4</v>
      </c>
      <c r="Y120" s="50"/>
      <c r="Z120" s="50">
        <v>3</v>
      </c>
      <c r="AA120" s="50"/>
      <c r="AB120" s="50"/>
      <c r="AC120" s="51">
        <f t="shared" si="97"/>
        <v>-1</v>
      </c>
      <c r="AD120" s="84">
        <f t="shared" si="52"/>
        <v>3</v>
      </c>
      <c r="AE120" s="52">
        <f t="shared" si="53"/>
        <v>-1</v>
      </c>
    </row>
    <row r="121" spans="1:31" ht="15.75" x14ac:dyDescent="0.25">
      <c r="C121" s="149"/>
      <c r="D121" s="99" t="s">
        <v>127</v>
      </c>
      <c r="E121" s="41">
        <v>1.02</v>
      </c>
      <c r="F121" s="42">
        <v>4808.6000000000004</v>
      </c>
      <c r="G121" s="42">
        <f t="shared" si="87"/>
        <v>4904.7720000000008</v>
      </c>
      <c r="H121" s="127">
        <v>3812.2</v>
      </c>
      <c r="I121" s="99"/>
      <c r="J121" s="99"/>
      <c r="K121" s="45"/>
      <c r="L121" s="45"/>
      <c r="M121" s="45"/>
      <c r="N121" s="45">
        <f t="shared" si="94"/>
        <v>3812.2</v>
      </c>
      <c r="O121" s="45">
        <f t="shared" si="95"/>
        <v>-1092.572000000001</v>
      </c>
      <c r="P121" s="45">
        <v>1142.9000000000001</v>
      </c>
      <c r="Q121" s="99">
        <v>878.5</v>
      </c>
      <c r="R121" s="99">
        <v>260.39999999999998</v>
      </c>
      <c r="S121" s="99"/>
      <c r="T121" s="46">
        <f t="shared" si="96"/>
        <v>1142.9000000000001</v>
      </c>
      <c r="U121" s="99"/>
      <c r="V121" s="99"/>
      <c r="W121" s="126">
        <f>U121+V121</f>
        <v>0</v>
      </c>
      <c r="X121" s="49">
        <v>4</v>
      </c>
      <c r="Y121" s="50"/>
      <c r="Z121" s="50">
        <v>4</v>
      </c>
      <c r="AA121" s="50"/>
      <c r="AB121" s="50"/>
      <c r="AC121" s="51">
        <f t="shared" si="97"/>
        <v>0</v>
      </c>
      <c r="AD121" s="84">
        <f t="shared" si="52"/>
        <v>4</v>
      </c>
      <c r="AE121" s="52">
        <f t="shared" si="53"/>
        <v>0</v>
      </c>
    </row>
    <row r="122" spans="1:31" ht="15.75" x14ac:dyDescent="0.25">
      <c r="A122">
        <v>36</v>
      </c>
      <c r="C122" s="149"/>
      <c r="D122" s="99" t="s">
        <v>128</v>
      </c>
      <c r="E122" s="41">
        <v>0.6</v>
      </c>
      <c r="F122" s="42">
        <v>4552.2</v>
      </c>
      <c r="G122" s="42">
        <f t="shared" si="87"/>
        <v>2731.3199999999997</v>
      </c>
      <c r="H122" s="127">
        <v>2720</v>
      </c>
      <c r="I122" s="99"/>
      <c r="J122" s="99"/>
      <c r="K122" s="45"/>
      <c r="L122" s="45"/>
      <c r="M122" s="45"/>
      <c r="N122" s="45">
        <f t="shared" si="94"/>
        <v>2720</v>
      </c>
      <c r="O122" s="45">
        <f t="shared" si="95"/>
        <v>-11.319999999999709</v>
      </c>
      <c r="P122" s="45">
        <v>623.1</v>
      </c>
      <c r="Q122" s="99">
        <v>479.8</v>
      </c>
      <c r="R122" s="99">
        <v>143.30000000000001</v>
      </c>
      <c r="S122" s="99"/>
      <c r="T122" s="46">
        <f t="shared" si="96"/>
        <v>623.1</v>
      </c>
      <c r="U122" s="99"/>
      <c r="V122" s="99"/>
      <c r="W122" s="126">
        <f>U122+V122</f>
        <v>0</v>
      </c>
      <c r="X122" s="49">
        <v>3</v>
      </c>
      <c r="Y122" s="50"/>
      <c r="Z122" s="50">
        <v>3</v>
      </c>
      <c r="AA122" s="50"/>
      <c r="AB122" s="50"/>
      <c r="AC122" s="51">
        <f t="shared" si="97"/>
        <v>0</v>
      </c>
      <c r="AD122" s="84">
        <f t="shared" si="52"/>
        <v>3</v>
      </c>
      <c r="AE122" s="52">
        <f t="shared" si="53"/>
        <v>0</v>
      </c>
    </row>
    <row r="123" spans="1:31" ht="15.75" x14ac:dyDescent="0.25">
      <c r="C123" s="149"/>
      <c r="D123" s="99" t="s">
        <v>129</v>
      </c>
      <c r="E123" s="41">
        <v>0.997</v>
      </c>
      <c r="F123" s="42">
        <v>3595.1</v>
      </c>
      <c r="G123" s="42">
        <f t="shared" si="87"/>
        <v>3584.3146999999999</v>
      </c>
      <c r="H123" s="127">
        <v>3183.3</v>
      </c>
      <c r="I123" s="99"/>
      <c r="J123" s="99"/>
      <c r="K123" s="45"/>
      <c r="L123" s="45"/>
      <c r="M123" s="45"/>
      <c r="N123" s="45">
        <f t="shared" si="94"/>
        <v>3183.3</v>
      </c>
      <c r="O123" s="45">
        <f t="shared" si="95"/>
        <v>-401.01469999999972</v>
      </c>
      <c r="P123" s="45">
        <v>1063.5999999999999</v>
      </c>
      <c r="Q123" s="99">
        <v>806.8</v>
      </c>
      <c r="R123" s="99">
        <v>256.89999999999998</v>
      </c>
      <c r="S123" s="99"/>
      <c r="T123" s="46">
        <f t="shared" si="96"/>
        <v>1063.5999999999999</v>
      </c>
      <c r="U123" s="99"/>
      <c r="V123" s="99"/>
      <c r="W123" s="126">
        <f>U123+V123</f>
        <v>0</v>
      </c>
      <c r="X123" s="49">
        <v>4</v>
      </c>
      <c r="Y123" s="50"/>
      <c r="Z123" s="50">
        <v>3</v>
      </c>
      <c r="AA123" s="50"/>
      <c r="AB123" s="50"/>
      <c r="AC123" s="51">
        <f t="shared" si="97"/>
        <v>-1</v>
      </c>
      <c r="AD123" s="84">
        <f t="shared" si="52"/>
        <v>3</v>
      </c>
      <c r="AE123" s="52">
        <f t="shared" si="53"/>
        <v>-1</v>
      </c>
    </row>
    <row r="124" spans="1:31" ht="16.5" thickBot="1" x14ac:dyDescent="0.3">
      <c r="C124" s="155"/>
      <c r="D124" s="63" t="s">
        <v>66</v>
      </c>
      <c r="E124" s="129"/>
      <c r="F124" s="56"/>
      <c r="G124" s="56"/>
      <c r="H124" s="130">
        <f>ROUND(SUM(H118:L123),3)</f>
        <v>16413.7</v>
      </c>
      <c r="I124" s="130">
        <f t="shared" ref="I124:J124" si="98">ROUND(SUM(I118:M123),3)</f>
        <v>0</v>
      </c>
      <c r="J124" s="130">
        <f t="shared" si="98"/>
        <v>16413.7</v>
      </c>
      <c r="K124" s="130">
        <f>ROUND(SUM(K118:O123),3)</f>
        <v>12696.179</v>
      </c>
      <c r="L124" s="130">
        <f>ROUND(SUM(L118:P123),3)</f>
        <v>17155.679</v>
      </c>
      <c r="M124" s="130">
        <f>ROUND(SUM(M118:M123),3)</f>
        <v>0</v>
      </c>
      <c r="N124" s="130">
        <f>ROUND(SUM(N118:N123),3)</f>
        <v>16413.7</v>
      </c>
      <c r="O124" s="58"/>
      <c r="P124" s="130">
        <f t="shared" ref="P124:T124" si="99">ROUND(SUM(P119:P123),3)</f>
        <v>4459.5</v>
      </c>
      <c r="Q124" s="130">
        <f t="shared" si="99"/>
        <v>3411.8</v>
      </c>
      <c r="R124" s="130">
        <f t="shared" si="99"/>
        <v>1043.8</v>
      </c>
      <c r="S124" s="130">
        <f t="shared" si="99"/>
        <v>0</v>
      </c>
      <c r="T124" s="130">
        <f t="shared" si="99"/>
        <v>4459.5</v>
      </c>
      <c r="U124" s="130">
        <f>ROUND(SUM(U119:U123),3)</f>
        <v>0</v>
      </c>
      <c r="V124" s="130">
        <f>ROUND(SUM(V119:V123),3)</f>
        <v>0</v>
      </c>
      <c r="W124" s="131">
        <f>ROUND(SUM(W119:W123),3)</f>
        <v>0</v>
      </c>
      <c r="X124" s="132"/>
      <c r="Y124" s="130">
        <f t="shared" ref="Y124" si="100">ROUND(SUM(Y119:Y123),3)</f>
        <v>0</v>
      </c>
      <c r="Z124" s="130">
        <f>ROUND(SUM(Z118:Z123),3)</f>
        <v>15</v>
      </c>
      <c r="AA124" s="130">
        <f t="shared" ref="AA124:AB124" si="101">ROUND(SUM(AA118:AA123),3)</f>
        <v>0</v>
      </c>
      <c r="AB124" s="130">
        <f t="shared" si="101"/>
        <v>0</v>
      </c>
      <c r="AC124" s="145"/>
      <c r="AD124" s="133">
        <f t="shared" si="52"/>
        <v>15</v>
      </c>
      <c r="AE124" s="65"/>
    </row>
    <row r="125" spans="1:31" ht="15.75" x14ac:dyDescent="0.25">
      <c r="C125" s="176" t="s">
        <v>55</v>
      </c>
      <c r="D125" s="35" t="s">
        <v>130</v>
      </c>
      <c r="E125" s="67">
        <v>2.7810000000000001</v>
      </c>
      <c r="F125" s="68">
        <v>2348.3000000000002</v>
      </c>
      <c r="G125" s="68">
        <f t="shared" si="87"/>
        <v>6530.6223000000009</v>
      </c>
      <c r="H125" s="119">
        <v>6426.2</v>
      </c>
      <c r="I125" s="120"/>
      <c r="J125" s="120"/>
      <c r="K125" s="70"/>
      <c r="L125" s="70"/>
      <c r="M125" s="70">
        <v>104.4</v>
      </c>
      <c r="N125" s="70">
        <f t="shared" ref="N125:N130" si="102">H125+M125</f>
        <v>6530.5999999999995</v>
      </c>
      <c r="O125" s="70">
        <f t="shared" ref="O125:O130" si="103">N125-G125</f>
        <v>-2.2300000001450826E-2</v>
      </c>
      <c r="P125" s="70">
        <v>2131.1</v>
      </c>
      <c r="Q125" s="120">
        <v>1636.8</v>
      </c>
      <c r="R125" s="120">
        <v>494.3</v>
      </c>
      <c r="S125" s="120">
        <v>10</v>
      </c>
      <c r="T125" s="71">
        <f t="shared" ref="T125:T130" si="104">P125+S125</f>
        <v>2141.1</v>
      </c>
      <c r="U125" s="120"/>
      <c r="V125" s="120"/>
      <c r="W125" s="121">
        <f t="shared" ref="W125:W130" si="105">U125+V125</f>
        <v>0</v>
      </c>
      <c r="X125" s="74">
        <v>5</v>
      </c>
      <c r="Y125" s="35"/>
      <c r="Z125" s="35">
        <v>4.9000000000000004</v>
      </c>
      <c r="AA125" s="35"/>
      <c r="AB125" s="35">
        <v>0.1</v>
      </c>
      <c r="AC125" s="75">
        <f t="shared" ref="AC125:AC130" si="106">(Z125+AB125)-X125</f>
        <v>0</v>
      </c>
      <c r="AD125" s="122">
        <f t="shared" si="52"/>
        <v>5</v>
      </c>
      <c r="AE125" s="76">
        <f t="shared" si="53"/>
        <v>0</v>
      </c>
    </row>
    <row r="126" spans="1:31" ht="15.75" x14ac:dyDescent="0.25">
      <c r="C126" s="177"/>
      <c r="D126" s="178" t="s">
        <v>131</v>
      </c>
      <c r="E126" s="41">
        <v>1.611</v>
      </c>
      <c r="F126" s="42">
        <v>4035.9</v>
      </c>
      <c r="G126" s="42">
        <f t="shared" si="87"/>
        <v>6501.8348999999998</v>
      </c>
      <c r="H126" s="127">
        <v>6501.8</v>
      </c>
      <c r="I126" s="99"/>
      <c r="J126" s="99"/>
      <c r="K126" s="45"/>
      <c r="L126" s="45"/>
      <c r="M126" s="45"/>
      <c r="N126" s="45">
        <f t="shared" si="102"/>
        <v>6501.8</v>
      </c>
      <c r="O126" s="45">
        <f t="shared" si="103"/>
        <v>-3.4899999999652209E-2</v>
      </c>
      <c r="P126" s="45">
        <v>1990.3</v>
      </c>
      <c r="Q126" s="99">
        <v>1536.6</v>
      </c>
      <c r="R126" s="99">
        <v>453.7</v>
      </c>
      <c r="S126" s="99"/>
      <c r="T126" s="46">
        <f t="shared" si="104"/>
        <v>1990.3</v>
      </c>
      <c r="U126" s="99"/>
      <c r="V126" s="99"/>
      <c r="W126" s="126">
        <f t="shared" si="105"/>
        <v>0</v>
      </c>
      <c r="X126" s="49">
        <v>4</v>
      </c>
      <c r="Y126" s="50"/>
      <c r="Z126" s="50">
        <v>4</v>
      </c>
      <c r="AA126" s="50"/>
      <c r="AB126" s="50"/>
      <c r="AC126" s="51">
        <f t="shared" si="106"/>
        <v>0</v>
      </c>
      <c r="AD126" s="84">
        <f t="shared" si="52"/>
        <v>4</v>
      </c>
      <c r="AE126" s="52">
        <f t="shared" si="53"/>
        <v>0</v>
      </c>
    </row>
    <row r="127" spans="1:31" ht="15.75" x14ac:dyDescent="0.25">
      <c r="C127" s="177"/>
      <c r="D127" s="99" t="s">
        <v>132</v>
      </c>
      <c r="E127" s="41">
        <v>0.68500000000000005</v>
      </c>
      <c r="F127" s="42">
        <v>6770.3</v>
      </c>
      <c r="G127" s="42">
        <f t="shared" si="87"/>
        <v>4637.6555000000008</v>
      </c>
      <c r="H127" s="127">
        <v>4475.6000000000004</v>
      </c>
      <c r="I127" s="99"/>
      <c r="J127" s="99"/>
      <c r="K127" s="45"/>
      <c r="L127" s="45"/>
      <c r="M127" s="45"/>
      <c r="N127" s="45">
        <f t="shared" si="102"/>
        <v>4475.6000000000004</v>
      </c>
      <c r="O127" s="45">
        <f t="shared" si="103"/>
        <v>-162.05550000000039</v>
      </c>
      <c r="P127" s="45">
        <v>964.9</v>
      </c>
      <c r="Q127" s="99">
        <v>743.1</v>
      </c>
      <c r="R127" s="99">
        <v>221.8</v>
      </c>
      <c r="S127" s="99"/>
      <c r="T127" s="46">
        <f t="shared" si="104"/>
        <v>964.9</v>
      </c>
      <c r="U127" s="99"/>
      <c r="V127" s="99"/>
      <c r="W127" s="126">
        <f t="shared" si="105"/>
        <v>0</v>
      </c>
      <c r="X127" s="49">
        <v>4</v>
      </c>
      <c r="Y127" s="50"/>
      <c r="Z127" s="50">
        <v>3</v>
      </c>
      <c r="AA127" s="50"/>
      <c r="AB127" s="50"/>
      <c r="AC127" s="51">
        <f t="shared" si="106"/>
        <v>-1</v>
      </c>
      <c r="AD127" s="84">
        <f t="shared" si="52"/>
        <v>3</v>
      </c>
      <c r="AE127" s="52">
        <f t="shared" si="53"/>
        <v>-1</v>
      </c>
    </row>
    <row r="128" spans="1:31" ht="15.75" x14ac:dyDescent="0.25">
      <c r="C128" s="177"/>
      <c r="D128" s="179" t="s">
        <v>133</v>
      </c>
      <c r="E128" s="41">
        <v>1.6020000000000001</v>
      </c>
      <c r="F128" s="42">
        <v>3872.4</v>
      </c>
      <c r="G128" s="42">
        <f t="shared" si="87"/>
        <v>6203.5848000000005</v>
      </c>
      <c r="H128" s="127">
        <v>6014.7</v>
      </c>
      <c r="I128" s="99"/>
      <c r="J128" s="99"/>
      <c r="K128" s="45"/>
      <c r="L128" s="45"/>
      <c r="M128" s="45"/>
      <c r="N128" s="45">
        <f t="shared" si="102"/>
        <v>6014.7</v>
      </c>
      <c r="O128" s="45">
        <f t="shared" si="103"/>
        <v>-188.88480000000072</v>
      </c>
      <c r="P128" s="45">
        <v>1662</v>
      </c>
      <c r="Q128" s="99">
        <v>1298.5</v>
      </c>
      <c r="R128" s="99">
        <v>363.5</v>
      </c>
      <c r="S128" s="99"/>
      <c r="T128" s="46">
        <f t="shared" si="104"/>
        <v>1662</v>
      </c>
      <c r="U128" s="99"/>
      <c r="V128" s="99"/>
      <c r="W128" s="126">
        <f t="shared" si="105"/>
        <v>0</v>
      </c>
      <c r="X128" s="81">
        <v>5</v>
      </c>
      <c r="Y128" s="50"/>
      <c r="Z128" s="50">
        <v>5</v>
      </c>
      <c r="AA128" s="50"/>
      <c r="AB128" s="50"/>
      <c r="AC128" s="51">
        <f t="shared" si="106"/>
        <v>0</v>
      </c>
      <c r="AD128" s="84">
        <f t="shared" si="52"/>
        <v>5</v>
      </c>
      <c r="AE128" s="52">
        <f t="shared" si="53"/>
        <v>0</v>
      </c>
    </row>
    <row r="129" spans="3:31" ht="15.75" x14ac:dyDescent="0.25">
      <c r="C129" s="177"/>
      <c r="D129" s="178" t="s">
        <v>134</v>
      </c>
      <c r="E129" s="41">
        <v>1.1870000000000001</v>
      </c>
      <c r="F129" s="42">
        <v>4081.9</v>
      </c>
      <c r="G129" s="42">
        <f t="shared" si="87"/>
        <v>4845.2153000000008</v>
      </c>
      <c r="H129" s="127">
        <v>3819</v>
      </c>
      <c r="I129" s="99"/>
      <c r="J129" s="99"/>
      <c r="K129" s="45"/>
      <c r="L129" s="45"/>
      <c r="M129" s="45"/>
      <c r="N129" s="45">
        <f t="shared" si="102"/>
        <v>3819</v>
      </c>
      <c r="O129" s="45">
        <f t="shared" si="103"/>
        <v>-1026.2153000000008</v>
      </c>
      <c r="P129" s="45">
        <v>1169</v>
      </c>
      <c r="Q129" s="99">
        <v>852.3</v>
      </c>
      <c r="R129" s="99">
        <v>316.7</v>
      </c>
      <c r="S129" s="99"/>
      <c r="T129" s="46">
        <f t="shared" si="104"/>
        <v>1169</v>
      </c>
      <c r="U129" s="99"/>
      <c r="V129" s="99"/>
      <c r="W129" s="126">
        <f t="shared" si="105"/>
        <v>0</v>
      </c>
      <c r="X129" s="49">
        <v>4</v>
      </c>
      <c r="Y129" s="50"/>
      <c r="Z129" s="50">
        <v>3</v>
      </c>
      <c r="AA129" s="50"/>
      <c r="AB129" s="50"/>
      <c r="AC129" s="51">
        <f t="shared" si="106"/>
        <v>-1</v>
      </c>
      <c r="AD129" s="84">
        <f t="shared" si="52"/>
        <v>3</v>
      </c>
      <c r="AE129" s="52">
        <f t="shared" si="53"/>
        <v>-1</v>
      </c>
    </row>
    <row r="130" spans="3:31" ht="15.75" x14ac:dyDescent="0.25">
      <c r="C130" s="177"/>
      <c r="D130" s="142" t="s">
        <v>135</v>
      </c>
      <c r="E130" s="41">
        <v>1.883</v>
      </c>
      <c r="F130" s="42">
        <v>3482.8</v>
      </c>
      <c r="G130" s="42">
        <f t="shared" si="87"/>
        <v>6558.1124</v>
      </c>
      <c r="H130" s="127">
        <v>5741.1</v>
      </c>
      <c r="I130" s="99"/>
      <c r="J130" s="99"/>
      <c r="K130" s="45"/>
      <c r="L130" s="45"/>
      <c r="M130" s="45"/>
      <c r="N130" s="45">
        <f t="shared" si="102"/>
        <v>5741.1</v>
      </c>
      <c r="O130" s="45">
        <f t="shared" si="103"/>
        <v>-817.01239999999962</v>
      </c>
      <c r="P130" s="45">
        <v>2173.9</v>
      </c>
      <c r="Q130" s="99">
        <v>1672.4</v>
      </c>
      <c r="R130" s="99">
        <v>501.5</v>
      </c>
      <c r="S130" s="99"/>
      <c r="T130" s="46">
        <f t="shared" si="104"/>
        <v>2173.9</v>
      </c>
      <c r="U130" s="99"/>
      <c r="V130" s="99"/>
      <c r="W130" s="126">
        <f t="shared" si="105"/>
        <v>0</v>
      </c>
      <c r="X130" s="81">
        <v>5</v>
      </c>
      <c r="Y130" s="50"/>
      <c r="Z130" s="50">
        <v>5</v>
      </c>
      <c r="AA130" s="50"/>
      <c r="AB130" s="50"/>
      <c r="AC130" s="51">
        <f t="shared" si="106"/>
        <v>0</v>
      </c>
      <c r="AD130" s="84">
        <f t="shared" si="52"/>
        <v>5</v>
      </c>
      <c r="AE130" s="52">
        <f t="shared" si="53"/>
        <v>0</v>
      </c>
    </row>
    <row r="131" spans="3:31" ht="14.25" customHeight="1" thickBot="1" x14ac:dyDescent="0.3">
      <c r="C131" s="180"/>
      <c r="D131" s="63" t="s">
        <v>66</v>
      </c>
      <c r="E131" s="129"/>
      <c r="F131" s="56"/>
      <c r="G131" s="56"/>
      <c r="H131" s="130">
        <f t="shared" ref="H131:W131" si="107">ROUND(SUM(H125:H130),3)</f>
        <v>32978.400000000001</v>
      </c>
      <c r="I131" s="130">
        <f t="shared" si="107"/>
        <v>0</v>
      </c>
      <c r="J131" s="130">
        <f t="shared" si="107"/>
        <v>0</v>
      </c>
      <c r="K131" s="130">
        <f t="shared" si="107"/>
        <v>0</v>
      </c>
      <c r="L131" s="130">
        <f t="shared" si="107"/>
        <v>0</v>
      </c>
      <c r="M131" s="130">
        <f t="shared" si="107"/>
        <v>104.4</v>
      </c>
      <c r="N131" s="130">
        <f t="shared" si="107"/>
        <v>33082.800000000003</v>
      </c>
      <c r="O131" s="58"/>
      <c r="P131" s="130">
        <f t="shared" ref="P131:T131" si="108">ROUND(SUM(P125:P130),3)</f>
        <v>10091.200000000001</v>
      </c>
      <c r="Q131" s="130">
        <f t="shared" si="108"/>
        <v>7739.7</v>
      </c>
      <c r="R131" s="130">
        <f t="shared" si="108"/>
        <v>2351.5</v>
      </c>
      <c r="S131" s="130">
        <f t="shared" si="108"/>
        <v>10</v>
      </c>
      <c r="T131" s="130">
        <f t="shared" si="108"/>
        <v>10101.200000000001</v>
      </c>
      <c r="U131" s="130">
        <f t="shared" si="107"/>
        <v>0</v>
      </c>
      <c r="V131" s="130">
        <f t="shared" si="107"/>
        <v>0</v>
      </c>
      <c r="W131" s="131">
        <f t="shared" si="107"/>
        <v>0</v>
      </c>
      <c r="X131" s="132"/>
      <c r="Y131" s="130">
        <f t="shared" ref="Y131:AB131" si="109">ROUND(SUM(Y125:Y130),3)</f>
        <v>0</v>
      </c>
      <c r="Z131" s="130">
        <f t="shared" si="109"/>
        <v>24.9</v>
      </c>
      <c r="AA131" s="130">
        <f t="shared" si="109"/>
        <v>0</v>
      </c>
      <c r="AB131" s="130">
        <f t="shared" si="109"/>
        <v>0.1</v>
      </c>
      <c r="AC131" s="63"/>
      <c r="AD131" s="133">
        <f t="shared" si="52"/>
        <v>25</v>
      </c>
      <c r="AE131" s="65"/>
    </row>
    <row r="132" spans="3:31" ht="15.75" x14ac:dyDescent="0.25">
      <c r="C132" s="118" t="s">
        <v>56</v>
      </c>
      <c r="D132" s="35" t="s">
        <v>136</v>
      </c>
      <c r="E132" s="67">
        <v>3.177</v>
      </c>
      <c r="F132" s="68">
        <v>2496.1999999999998</v>
      </c>
      <c r="G132" s="68">
        <f t="shared" si="87"/>
        <v>7930.4273999999996</v>
      </c>
      <c r="H132" s="119">
        <v>7102.4</v>
      </c>
      <c r="I132" s="120"/>
      <c r="J132" s="120"/>
      <c r="K132" s="70"/>
      <c r="L132" s="70"/>
      <c r="M132" s="70">
        <v>110.1</v>
      </c>
      <c r="N132" s="70">
        <f t="shared" ref="N132:N139" si="110">H132+M132</f>
        <v>7212.5</v>
      </c>
      <c r="O132" s="70">
        <f t="shared" ref="O132:O139" si="111">N132-G132</f>
        <v>-717.92739999999958</v>
      </c>
      <c r="P132" s="70">
        <v>2233.1999999999998</v>
      </c>
      <c r="Q132" s="120">
        <v>1715.2</v>
      </c>
      <c r="R132" s="120">
        <v>518</v>
      </c>
      <c r="S132" s="120"/>
      <c r="T132" s="71">
        <f t="shared" ref="T132:T139" si="112">P132+S132</f>
        <v>2233.1999999999998</v>
      </c>
      <c r="U132" s="120"/>
      <c r="V132" s="120"/>
      <c r="W132" s="121">
        <f t="shared" ref="W132:W139" si="113">U132+V132</f>
        <v>0</v>
      </c>
      <c r="X132" s="74">
        <v>6</v>
      </c>
      <c r="Y132" s="35"/>
      <c r="Z132" s="35">
        <v>5</v>
      </c>
      <c r="AA132" s="35"/>
      <c r="AB132" s="35"/>
      <c r="AC132" s="75">
        <f t="shared" ref="AC132:AC139" si="114">(Z132+AB132)-X132</f>
        <v>-1</v>
      </c>
      <c r="AD132" s="122">
        <f t="shared" si="52"/>
        <v>5</v>
      </c>
      <c r="AE132" s="76">
        <f t="shared" si="53"/>
        <v>-1</v>
      </c>
    </row>
    <row r="133" spans="3:31" ht="15.75" x14ac:dyDescent="0.25">
      <c r="C133" s="123"/>
      <c r="D133" s="165" t="s">
        <v>137</v>
      </c>
      <c r="E133" s="41">
        <v>1.5920000000000001</v>
      </c>
      <c r="F133" s="42">
        <v>3106.7</v>
      </c>
      <c r="G133" s="42">
        <f t="shared" si="87"/>
        <v>4945.8663999999999</v>
      </c>
      <c r="H133" s="127">
        <v>4154.1000000000004</v>
      </c>
      <c r="I133" s="99"/>
      <c r="J133" s="99"/>
      <c r="K133" s="45"/>
      <c r="L133" s="45"/>
      <c r="M133" s="45">
        <v>55</v>
      </c>
      <c r="N133" s="45">
        <f t="shared" si="110"/>
        <v>4209.1000000000004</v>
      </c>
      <c r="O133" s="45">
        <f t="shared" si="111"/>
        <v>-736.76639999999952</v>
      </c>
      <c r="P133" s="45">
        <v>1958.8</v>
      </c>
      <c r="Q133" s="99">
        <v>1504.4</v>
      </c>
      <c r="R133" s="99">
        <v>454.3</v>
      </c>
      <c r="S133" s="99"/>
      <c r="T133" s="46">
        <f t="shared" si="112"/>
        <v>1958.8</v>
      </c>
      <c r="U133" s="99"/>
      <c r="V133" s="99"/>
      <c r="W133" s="126">
        <f t="shared" si="113"/>
        <v>0</v>
      </c>
      <c r="X133" s="49">
        <v>5</v>
      </c>
      <c r="Y133" s="50"/>
      <c r="Z133" s="50">
        <v>5</v>
      </c>
      <c r="AA133" s="50"/>
      <c r="AB133" s="50"/>
      <c r="AC133" s="51">
        <f t="shared" si="114"/>
        <v>0</v>
      </c>
      <c r="AD133" s="84">
        <f t="shared" si="52"/>
        <v>5</v>
      </c>
      <c r="AE133" s="52">
        <f t="shared" si="53"/>
        <v>0</v>
      </c>
    </row>
    <row r="134" spans="3:31" ht="15.75" x14ac:dyDescent="0.25">
      <c r="C134" s="123"/>
      <c r="D134" s="99" t="s">
        <v>138</v>
      </c>
      <c r="E134" s="41">
        <v>2.0459999999999998</v>
      </c>
      <c r="F134" s="42">
        <v>3204.2</v>
      </c>
      <c r="G134" s="42">
        <f t="shared" si="87"/>
        <v>6555.7931999999992</v>
      </c>
      <c r="H134" s="127">
        <v>6195.2</v>
      </c>
      <c r="I134" s="99"/>
      <c r="J134" s="99"/>
      <c r="K134" s="45"/>
      <c r="L134" s="45"/>
      <c r="M134" s="45">
        <v>71.2</v>
      </c>
      <c r="N134" s="45">
        <f t="shared" si="110"/>
        <v>6266.4</v>
      </c>
      <c r="O134" s="45">
        <f t="shared" si="111"/>
        <v>-289.39319999999952</v>
      </c>
      <c r="P134" s="45">
        <v>2233.1</v>
      </c>
      <c r="Q134" s="99">
        <v>1718.8</v>
      </c>
      <c r="R134" s="99">
        <v>519.1</v>
      </c>
      <c r="S134" s="99"/>
      <c r="T134" s="46">
        <f t="shared" si="112"/>
        <v>2233.1</v>
      </c>
      <c r="U134" s="99"/>
      <c r="V134" s="99"/>
      <c r="W134" s="126">
        <f t="shared" si="113"/>
        <v>0</v>
      </c>
      <c r="X134" s="49">
        <v>5</v>
      </c>
      <c r="Y134" s="50"/>
      <c r="Z134" s="50">
        <v>5</v>
      </c>
      <c r="AA134" s="50"/>
      <c r="AB134" s="50"/>
      <c r="AC134" s="51">
        <f t="shared" si="114"/>
        <v>0</v>
      </c>
      <c r="AD134" s="84">
        <f t="shared" si="52"/>
        <v>5</v>
      </c>
      <c r="AE134" s="52">
        <f t="shared" si="53"/>
        <v>0</v>
      </c>
    </row>
    <row r="135" spans="3:31" ht="15.75" x14ac:dyDescent="0.25">
      <c r="C135" s="123"/>
      <c r="D135" s="99" t="s">
        <v>139</v>
      </c>
      <c r="E135" s="41">
        <v>1.6679999999999999</v>
      </c>
      <c r="F135" s="42">
        <v>3448.1</v>
      </c>
      <c r="G135" s="42">
        <f t="shared" si="87"/>
        <v>5751.4307999999992</v>
      </c>
      <c r="H135" s="127">
        <v>5438.8</v>
      </c>
      <c r="I135" s="99"/>
      <c r="J135" s="99"/>
      <c r="K135" s="45"/>
      <c r="L135" s="45"/>
      <c r="M135" s="45">
        <v>58.4</v>
      </c>
      <c r="N135" s="45">
        <f t="shared" si="110"/>
        <v>5497.2</v>
      </c>
      <c r="O135" s="45">
        <f t="shared" si="111"/>
        <v>-254.23079999999936</v>
      </c>
      <c r="P135" s="45">
        <v>1214.4000000000001</v>
      </c>
      <c r="Q135" s="99">
        <v>932.7</v>
      </c>
      <c r="R135" s="99">
        <v>281.7</v>
      </c>
      <c r="S135" s="99"/>
      <c r="T135" s="46">
        <f t="shared" si="112"/>
        <v>1214.4000000000001</v>
      </c>
      <c r="U135" s="99"/>
      <c r="V135" s="99"/>
      <c r="W135" s="126">
        <f t="shared" si="113"/>
        <v>0</v>
      </c>
      <c r="X135" s="49">
        <v>5</v>
      </c>
      <c r="Y135" s="50"/>
      <c r="Z135" s="50">
        <v>3</v>
      </c>
      <c r="AA135" s="50"/>
      <c r="AB135" s="50"/>
      <c r="AC135" s="51">
        <f t="shared" si="114"/>
        <v>-2</v>
      </c>
      <c r="AD135" s="84">
        <f t="shared" si="52"/>
        <v>3</v>
      </c>
      <c r="AE135" s="52">
        <f t="shared" si="53"/>
        <v>-2</v>
      </c>
    </row>
    <row r="136" spans="3:31" ht="15.75" x14ac:dyDescent="0.25">
      <c r="C136" s="123"/>
      <c r="D136" s="99" t="s">
        <v>140</v>
      </c>
      <c r="E136" s="41">
        <v>3.1640000000000001</v>
      </c>
      <c r="F136" s="42">
        <v>2195.6</v>
      </c>
      <c r="G136" s="42">
        <f t="shared" si="87"/>
        <v>6946.8783999999996</v>
      </c>
      <c r="H136" s="127">
        <v>6683</v>
      </c>
      <c r="I136" s="99"/>
      <c r="J136" s="99"/>
      <c r="K136" s="45"/>
      <c r="L136" s="45"/>
      <c r="M136" s="45">
        <v>108.8</v>
      </c>
      <c r="N136" s="45">
        <f t="shared" si="110"/>
        <v>6791.8</v>
      </c>
      <c r="O136" s="45">
        <f t="shared" si="111"/>
        <v>-155.07839999999942</v>
      </c>
      <c r="P136" s="45">
        <v>1832.7</v>
      </c>
      <c r="Q136" s="99">
        <v>1407.6</v>
      </c>
      <c r="R136" s="99">
        <v>425.1</v>
      </c>
      <c r="S136" s="99"/>
      <c r="T136" s="46">
        <f t="shared" si="112"/>
        <v>1832.7</v>
      </c>
      <c r="U136" s="99"/>
      <c r="V136" s="99"/>
      <c r="W136" s="126">
        <f t="shared" si="113"/>
        <v>0</v>
      </c>
      <c r="X136" s="49">
        <v>5</v>
      </c>
      <c r="Y136" s="50"/>
      <c r="Z136" s="50">
        <v>4</v>
      </c>
      <c r="AA136" s="50"/>
      <c r="AB136" s="50"/>
      <c r="AC136" s="51">
        <f t="shared" si="114"/>
        <v>-1</v>
      </c>
      <c r="AD136" s="84">
        <f t="shared" si="52"/>
        <v>4</v>
      </c>
      <c r="AE136" s="52">
        <f t="shared" si="53"/>
        <v>-1</v>
      </c>
    </row>
    <row r="137" spans="3:31" ht="15.75" x14ac:dyDescent="0.25">
      <c r="C137" s="123"/>
      <c r="D137" s="99" t="s">
        <v>141</v>
      </c>
      <c r="E137" s="41">
        <v>3.0009999999999999</v>
      </c>
      <c r="F137" s="42">
        <v>2766</v>
      </c>
      <c r="G137" s="42">
        <f t="shared" si="87"/>
        <v>8300.7659999999996</v>
      </c>
      <c r="H137" s="127">
        <v>7988</v>
      </c>
      <c r="I137" s="99"/>
      <c r="J137" s="99"/>
      <c r="K137" s="45"/>
      <c r="L137" s="45"/>
      <c r="M137" s="45">
        <v>104.5</v>
      </c>
      <c r="N137" s="45">
        <f t="shared" si="110"/>
        <v>8092.5</v>
      </c>
      <c r="O137" s="45">
        <f t="shared" si="111"/>
        <v>-208.26599999999962</v>
      </c>
      <c r="P137" s="45">
        <v>2636.4</v>
      </c>
      <c r="Q137" s="99">
        <v>2024.8</v>
      </c>
      <c r="R137" s="99">
        <v>611.5</v>
      </c>
      <c r="S137" s="99"/>
      <c r="T137" s="46">
        <f t="shared" si="112"/>
        <v>2636.4</v>
      </c>
      <c r="U137" s="99"/>
      <c r="V137" s="99"/>
      <c r="W137" s="126">
        <f t="shared" si="113"/>
        <v>0</v>
      </c>
      <c r="X137" s="49">
        <v>5</v>
      </c>
      <c r="Y137" s="50"/>
      <c r="Z137" s="50">
        <v>5</v>
      </c>
      <c r="AA137" s="50"/>
      <c r="AB137" s="50"/>
      <c r="AC137" s="51">
        <f t="shared" si="114"/>
        <v>0</v>
      </c>
      <c r="AD137" s="84">
        <f t="shared" si="52"/>
        <v>5</v>
      </c>
      <c r="AE137" s="52">
        <f t="shared" si="53"/>
        <v>0</v>
      </c>
    </row>
    <row r="138" spans="3:31" ht="15.75" x14ac:dyDescent="0.25">
      <c r="C138" s="123"/>
      <c r="D138" s="99" t="s">
        <v>142</v>
      </c>
      <c r="E138" s="41">
        <v>1.097</v>
      </c>
      <c r="F138" s="42">
        <v>3765.7</v>
      </c>
      <c r="G138" s="42">
        <f t="shared" si="87"/>
        <v>4130.9728999999998</v>
      </c>
      <c r="H138" s="127">
        <v>4093.2</v>
      </c>
      <c r="I138" s="99"/>
      <c r="J138" s="99"/>
      <c r="K138" s="45"/>
      <c r="L138" s="45"/>
      <c r="M138" s="45">
        <v>37.799999999999997</v>
      </c>
      <c r="N138" s="45">
        <f t="shared" si="110"/>
        <v>4131</v>
      </c>
      <c r="O138" s="45">
        <f t="shared" si="111"/>
        <v>2.7100000000245927E-2</v>
      </c>
      <c r="P138" s="45">
        <v>1508.7</v>
      </c>
      <c r="Q138" s="99">
        <v>1161.4000000000001</v>
      </c>
      <c r="R138" s="99">
        <v>347.3</v>
      </c>
      <c r="S138" s="99"/>
      <c r="T138" s="46">
        <f t="shared" si="112"/>
        <v>1508.7</v>
      </c>
      <c r="U138" s="99"/>
      <c r="V138" s="99"/>
      <c r="W138" s="126">
        <f t="shared" si="113"/>
        <v>0</v>
      </c>
      <c r="X138" s="49">
        <v>4</v>
      </c>
      <c r="Y138" s="50"/>
      <c r="Z138" s="50">
        <v>4</v>
      </c>
      <c r="AA138" s="50"/>
      <c r="AB138" s="50"/>
      <c r="AC138" s="51">
        <f t="shared" si="114"/>
        <v>0</v>
      </c>
      <c r="AD138" s="84">
        <f t="shared" si="52"/>
        <v>4</v>
      </c>
      <c r="AE138" s="52">
        <f t="shared" si="53"/>
        <v>0</v>
      </c>
    </row>
    <row r="139" spans="3:31" ht="15.75" x14ac:dyDescent="0.25">
      <c r="C139" s="123"/>
      <c r="D139" s="99" t="s">
        <v>143</v>
      </c>
      <c r="E139" s="41">
        <v>3.1850000000000001</v>
      </c>
      <c r="F139" s="42">
        <v>2501.1999999999998</v>
      </c>
      <c r="G139" s="42">
        <f t="shared" si="87"/>
        <v>7966.3219999999992</v>
      </c>
      <c r="H139" s="127">
        <v>7452.1</v>
      </c>
      <c r="I139" s="99"/>
      <c r="J139" s="99"/>
      <c r="K139" s="45"/>
      <c r="L139" s="45"/>
      <c r="M139" s="45">
        <v>110.5</v>
      </c>
      <c r="N139" s="45">
        <f t="shared" si="110"/>
        <v>7562.6</v>
      </c>
      <c r="O139" s="45">
        <f t="shared" si="111"/>
        <v>-403.72199999999884</v>
      </c>
      <c r="P139" s="45">
        <v>2977.3</v>
      </c>
      <c r="Q139" s="99">
        <v>2286.6999999999998</v>
      </c>
      <c r="R139" s="99">
        <v>690.6</v>
      </c>
      <c r="S139" s="99"/>
      <c r="T139" s="46">
        <f t="shared" si="112"/>
        <v>2977.3</v>
      </c>
      <c r="U139" s="99"/>
      <c r="V139" s="99"/>
      <c r="W139" s="126">
        <f t="shared" si="113"/>
        <v>0</v>
      </c>
      <c r="X139" s="49">
        <v>5</v>
      </c>
      <c r="Y139" s="50"/>
      <c r="Z139" s="50">
        <v>5</v>
      </c>
      <c r="AA139" s="50"/>
      <c r="AB139" s="50"/>
      <c r="AC139" s="51">
        <f t="shared" si="114"/>
        <v>0</v>
      </c>
      <c r="AD139" s="84">
        <f t="shared" si="52"/>
        <v>5</v>
      </c>
      <c r="AE139" s="52">
        <f t="shared" si="53"/>
        <v>0</v>
      </c>
    </row>
    <row r="140" spans="3:31" ht="16.5" thickBot="1" x14ac:dyDescent="0.3">
      <c r="C140" s="128"/>
      <c r="D140" s="63" t="s">
        <v>66</v>
      </c>
      <c r="E140" s="129"/>
      <c r="F140" s="56"/>
      <c r="G140" s="56"/>
      <c r="H140" s="130">
        <f t="shared" ref="H140:W140" si="115">ROUND(SUM(H132:H139),3)</f>
        <v>49106.8</v>
      </c>
      <c r="I140" s="130">
        <f t="shared" si="115"/>
        <v>0</v>
      </c>
      <c r="J140" s="130">
        <f t="shared" si="115"/>
        <v>0</v>
      </c>
      <c r="K140" s="130">
        <f t="shared" si="115"/>
        <v>0</v>
      </c>
      <c r="L140" s="130">
        <f t="shared" si="115"/>
        <v>0</v>
      </c>
      <c r="M140" s="130">
        <f t="shared" si="115"/>
        <v>656.3</v>
      </c>
      <c r="N140" s="130">
        <f t="shared" si="115"/>
        <v>49763.1</v>
      </c>
      <c r="O140" s="58"/>
      <c r="P140" s="130">
        <f t="shared" ref="P140:T140" si="116">ROUND(SUM(P132:P139),3)</f>
        <v>16594.599999999999</v>
      </c>
      <c r="Q140" s="130">
        <f t="shared" si="116"/>
        <v>12751.6</v>
      </c>
      <c r="R140" s="130">
        <f t="shared" si="116"/>
        <v>3847.6</v>
      </c>
      <c r="S140" s="130">
        <f t="shared" si="116"/>
        <v>0</v>
      </c>
      <c r="T140" s="130">
        <f t="shared" si="116"/>
        <v>16594.599999999999</v>
      </c>
      <c r="U140" s="130">
        <f t="shared" si="115"/>
        <v>0</v>
      </c>
      <c r="V140" s="130">
        <f t="shared" si="115"/>
        <v>0</v>
      </c>
      <c r="W140" s="131">
        <f t="shared" si="115"/>
        <v>0</v>
      </c>
      <c r="X140" s="132"/>
      <c r="Y140" s="130">
        <f t="shared" ref="Y140:AB140" si="117">ROUND(SUM(Y132:Y139),3)</f>
        <v>0</v>
      </c>
      <c r="Z140" s="130">
        <f t="shared" si="117"/>
        <v>36</v>
      </c>
      <c r="AA140" s="130">
        <f t="shared" si="117"/>
        <v>0</v>
      </c>
      <c r="AB140" s="130">
        <f t="shared" si="117"/>
        <v>0</v>
      </c>
      <c r="AC140" s="63"/>
      <c r="AD140" s="133">
        <f t="shared" ref="AD140:AD158" si="118">Z140+AB140</f>
        <v>36</v>
      </c>
      <c r="AE140" s="65"/>
    </row>
    <row r="141" spans="3:31" ht="15.75" x14ac:dyDescent="0.25">
      <c r="C141" s="118" t="s">
        <v>57</v>
      </c>
      <c r="D141" s="35" t="s">
        <v>144</v>
      </c>
      <c r="E141" s="67">
        <v>12.833</v>
      </c>
      <c r="F141" s="68">
        <v>350.2</v>
      </c>
      <c r="G141" s="68">
        <f t="shared" si="87"/>
        <v>4494.1166000000003</v>
      </c>
      <c r="H141" s="119">
        <v>4017.7</v>
      </c>
      <c r="I141" s="120"/>
      <c r="J141" s="120"/>
      <c r="K141" s="70"/>
      <c r="L141" s="70"/>
      <c r="M141" s="70">
        <v>4.9000000000000004</v>
      </c>
      <c r="N141" s="70">
        <f t="shared" ref="N141:N146" si="119">H141+M141</f>
        <v>4022.6</v>
      </c>
      <c r="O141" s="70">
        <f t="shared" ref="O141:O146" si="120">N141-G141</f>
        <v>-471.51660000000038</v>
      </c>
      <c r="P141" s="70">
        <v>1669.1</v>
      </c>
      <c r="Q141" s="120">
        <v>1282.7</v>
      </c>
      <c r="R141" s="120">
        <v>386.4</v>
      </c>
      <c r="S141" s="120"/>
      <c r="T141" s="71">
        <f t="shared" ref="T141:T146" si="121">P141+S141</f>
        <v>1669.1</v>
      </c>
      <c r="U141" s="120"/>
      <c r="V141" s="120"/>
      <c r="W141" s="121">
        <f t="shared" ref="W141:W146" si="122">U141+V141</f>
        <v>0</v>
      </c>
      <c r="X141" s="74">
        <v>4</v>
      </c>
      <c r="Y141" s="35"/>
      <c r="Z141" s="35">
        <v>3.75</v>
      </c>
      <c r="AA141" s="35"/>
      <c r="AB141" s="35"/>
      <c r="AC141" s="75">
        <f t="shared" ref="AC141:AC146" si="123">(Z141+AB141)-X141</f>
        <v>-0.25</v>
      </c>
      <c r="AD141" s="122">
        <f t="shared" si="118"/>
        <v>3.75</v>
      </c>
      <c r="AE141" s="76">
        <v>-0.2</v>
      </c>
    </row>
    <row r="142" spans="3:31" ht="15.75" x14ac:dyDescent="0.25">
      <c r="C142" s="123"/>
      <c r="D142" s="142" t="s">
        <v>145</v>
      </c>
      <c r="E142" s="41">
        <v>0.44700000000000001</v>
      </c>
      <c r="F142" s="42">
        <v>7757.5</v>
      </c>
      <c r="G142" s="42">
        <f t="shared" si="87"/>
        <v>3467.6025</v>
      </c>
      <c r="H142" s="127">
        <v>2730.5</v>
      </c>
      <c r="I142" s="99"/>
      <c r="J142" s="99"/>
      <c r="K142" s="45"/>
      <c r="L142" s="45"/>
      <c r="M142" s="45">
        <v>63.3</v>
      </c>
      <c r="N142" s="45">
        <f t="shared" si="119"/>
        <v>2793.8</v>
      </c>
      <c r="O142" s="45">
        <f t="shared" si="120"/>
        <v>-673.80249999999978</v>
      </c>
      <c r="P142" s="45">
        <v>919.4</v>
      </c>
      <c r="Q142" s="99">
        <v>705.5</v>
      </c>
      <c r="R142" s="99">
        <v>213.9</v>
      </c>
      <c r="S142" s="99"/>
      <c r="T142" s="46">
        <f t="shared" si="121"/>
        <v>919.4</v>
      </c>
      <c r="U142" s="99"/>
      <c r="V142" s="99"/>
      <c r="W142" s="126">
        <f t="shared" si="122"/>
        <v>0</v>
      </c>
      <c r="X142" s="81">
        <v>5</v>
      </c>
      <c r="Y142" s="50"/>
      <c r="Z142" s="50">
        <v>3</v>
      </c>
      <c r="AA142" s="50"/>
      <c r="AB142" s="50"/>
      <c r="AC142" s="51">
        <f t="shared" si="123"/>
        <v>-2</v>
      </c>
      <c r="AD142" s="84">
        <f t="shared" si="118"/>
        <v>3</v>
      </c>
      <c r="AE142" s="52">
        <f t="shared" ref="AE142:AE159" si="124">AD142-X142</f>
        <v>-2</v>
      </c>
    </row>
    <row r="143" spans="3:31" ht="15" customHeight="1" x14ac:dyDescent="0.25">
      <c r="C143" s="123"/>
      <c r="D143" s="142" t="s">
        <v>146</v>
      </c>
      <c r="E143" s="41">
        <v>0.73399999999999999</v>
      </c>
      <c r="F143" s="42">
        <v>4579.8999999999996</v>
      </c>
      <c r="G143" s="42">
        <f t="shared" si="87"/>
        <v>3361.6465999999996</v>
      </c>
      <c r="H143" s="127">
        <v>2835</v>
      </c>
      <c r="I143" s="99"/>
      <c r="J143" s="99"/>
      <c r="K143" s="45"/>
      <c r="L143" s="45"/>
      <c r="M143" s="45">
        <v>63.3</v>
      </c>
      <c r="N143" s="45">
        <f t="shared" si="119"/>
        <v>2898.3</v>
      </c>
      <c r="O143" s="45">
        <f t="shared" si="120"/>
        <v>-463.3465999999994</v>
      </c>
      <c r="P143" s="45">
        <v>979.9</v>
      </c>
      <c r="Q143" s="99">
        <v>756.2</v>
      </c>
      <c r="R143" s="99">
        <v>223.7</v>
      </c>
      <c r="S143" s="99"/>
      <c r="T143" s="46">
        <f t="shared" si="121"/>
        <v>979.9</v>
      </c>
      <c r="U143" s="99"/>
      <c r="V143" s="99"/>
      <c r="W143" s="126">
        <f t="shared" si="122"/>
        <v>0</v>
      </c>
      <c r="X143" s="49">
        <v>5</v>
      </c>
      <c r="Y143" s="50"/>
      <c r="Z143" s="50">
        <v>3</v>
      </c>
      <c r="AA143" s="50"/>
      <c r="AB143" s="50"/>
      <c r="AC143" s="51">
        <f t="shared" si="123"/>
        <v>-2</v>
      </c>
      <c r="AD143" s="84">
        <f t="shared" si="118"/>
        <v>3</v>
      </c>
      <c r="AE143" s="52">
        <f t="shared" si="124"/>
        <v>-2</v>
      </c>
    </row>
    <row r="144" spans="3:31" ht="15.75" x14ac:dyDescent="0.25">
      <c r="C144" s="123"/>
      <c r="D144" s="99" t="s">
        <v>147</v>
      </c>
      <c r="E144" s="41">
        <v>3.2589999999999999</v>
      </c>
      <c r="F144" s="42">
        <v>2546.6</v>
      </c>
      <c r="G144" s="42">
        <f t="shared" si="87"/>
        <v>8299.3693999999996</v>
      </c>
      <c r="H144" s="127">
        <v>7785.7</v>
      </c>
      <c r="I144" s="99"/>
      <c r="J144" s="99"/>
      <c r="K144" s="45"/>
      <c r="L144" s="45"/>
      <c r="M144" s="45">
        <v>434.9</v>
      </c>
      <c r="N144" s="45">
        <f t="shared" si="119"/>
        <v>8220.6</v>
      </c>
      <c r="O144" s="45">
        <f t="shared" si="120"/>
        <v>-78.769399999999223</v>
      </c>
      <c r="P144" s="45">
        <v>2143.4</v>
      </c>
      <c r="Q144" s="99">
        <v>1698.5</v>
      </c>
      <c r="R144" s="99">
        <v>444.9</v>
      </c>
      <c r="S144" s="99"/>
      <c r="T144" s="46">
        <f t="shared" si="121"/>
        <v>2143.4</v>
      </c>
      <c r="U144" s="99"/>
      <c r="V144" s="99"/>
      <c r="W144" s="126">
        <f t="shared" si="122"/>
        <v>0</v>
      </c>
      <c r="X144" s="49">
        <v>5</v>
      </c>
      <c r="Y144" s="50"/>
      <c r="Z144" s="50">
        <v>4</v>
      </c>
      <c r="AA144" s="50"/>
      <c r="AB144" s="50">
        <v>0.5</v>
      </c>
      <c r="AC144" s="51">
        <f t="shared" si="123"/>
        <v>-0.5</v>
      </c>
      <c r="AD144" s="84">
        <f t="shared" si="118"/>
        <v>4.5</v>
      </c>
      <c r="AE144" s="52">
        <f t="shared" si="124"/>
        <v>-0.5</v>
      </c>
    </row>
    <row r="145" spans="1:31" ht="15.75" x14ac:dyDescent="0.25">
      <c r="C145" s="123"/>
      <c r="D145" s="99" t="s">
        <v>148</v>
      </c>
      <c r="E145" s="41">
        <v>1.048</v>
      </c>
      <c r="F145" s="42">
        <v>4465.5</v>
      </c>
      <c r="G145" s="42">
        <f t="shared" si="87"/>
        <v>4679.8440000000001</v>
      </c>
      <c r="H145" s="127">
        <v>4029.9</v>
      </c>
      <c r="I145" s="99"/>
      <c r="J145" s="99"/>
      <c r="K145" s="45"/>
      <c r="L145" s="45"/>
      <c r="M145" s="45">
        <v>63.3</v>
      </c>
      <c r="N145" s="45">
        <f t="shared" si="119"/>
        <v>4093.2000000000003</v>
      </c>
      <c r="O145" s="45">
        <f t="shared" si="120"/>
        <v>-586.64399999999978</v>
      </c>
      <c r="P145" s="45">
        <v>1329.1</v>
      </c>
      <c r="Q145" s="99">
        <v>1024</v>
      </c>
      <c r="R145" s="99">
        <v>305.10000000000002</v>
      </c>
      <c r="S145" s="99"/>
      <c r="T145" s="46">
        <f t="shared" si="121"/>
        <v>1329.1</v>
      </c>
      <c r="U145" s="99"/>
      <c r="V145" s="99"/>
      <c r="W145" s="126">
        <f t="shared" si="122"/>
        <v>0</v>
      </c>
      <c r="X145" s="49">
        <v>4</v>
      </c>
      <c r="Y145" s="50"/>
      <c r="Z145" s="50">
        <v>3</v>
      </c>
      <c r="AA145" s="50"/>
      <c r="AB145" s="50"/>
      <c r="AC145" s="51">
        <f t="shared" si="123"/>
        <v>-1</v>
      </c>
      <c r="AD145" s="84">
        <f t="shared" si="118"/>
        <v>3</v>
      </c>
      <c r="AE145" s="52">
        <f t="shared" si="124"/>
        <v>-1</v>
      </c>
    </row>
    <row r="146" spans="1:31" ht="15.75" x14ac:dyDescent="0.25">
      <c r="C146" s="123"/>
      <c r="D146" s="165" t="s">
        <v>149</v>
      </c>
      <c r="E146" s="41">
        <v>0.51100000000000001</v>
      </c>
      <c r="F146" s="42">
        <v>6970.7</v>
      </c>
      <c r="G146" s="42">
        <f t="shared" si="87"/>
        <v>3562.0277000000001</v>
      </c>
      <c r="H146" s="127">
        <v>3237.9</v>
      </c>
      <c r="I146" s="99"/>
      <c r="J146" s="99"/>
      <c r="K146" s="45"/>
      <c r="L146" s="45"/>
      <c r="M146" s="45">
        <v>63.3</v>
      </c>
      <c r="N146" s="45">
        <f t="shared" si="119"/>
        <v>3301.2000000000003</v>
      </c>
      <c r="O146" s="45">
        <f t="shared" si="120"/>
        <v>-260.82769999999982</v>
      </c>
      <c r="P146" s="45">
        <v>804.6</v>
      </c>
      <c r="Q146" s="99">
        <v>620.70000000000005</v>
      </c>
      <c r="R146" s="99">
        <v>183.9</v>
      </c>
      <c r="S146" s="99"/>
      <c r="T146" s="46">
        <f t="shared" si="121"/>
        <v>804.6</v>
      </c>
      <c r="U146" s="99"/>
      <c r="V146" s="99"/>
      <c r="W146" s="126">
        <f t="shared" si="122"/>
        <v>0</v>
      </c>
      <c r="X146" s="49">
        <v>3</v>
      </c>
      <c r="Y146" s="50"/>
      <c r="Z146" s="50">
        <v>2</v>
      </c>
      <c r="AA146" s="50"/>
      <c r="AB146" s="50"/>
      <c r="AC146" s="51">
        <f t="shared" si="123"/>
        <v>-1</v>
      </c>
      <c r="AD146" s="84">
        <f t="shared" si="118"/>
        <v>2</v>
      </c>
      <c r="AE146" s="52">
        <f t="shared" si="124"/>
        <v>-1</v>
      </c>
    </row>
    <row r="147" spans="1:31" ht="16.5" thickBot="1" x14ac:dyDescent="0.3">
      <c r="C147" s="128"/>
      <c r="D147" s="63" t="s">
        <v>66</v>
      </c>
      <c r="E147" s="129"/>
      <c r="F147" s="56"/>
      <c r="G147" s="56"/>
      <c r="H147" s="130">
        <f t="shared" ref="H147:N147" si="125">ROUND(SUM(H141:H146),3)</f>
        <v>24636.7</v>
      </c>
      <c r="I147" s="130">
        <f t="shared" si="125"/>
        <v>0</v>
      </c>
      <c r="J147" s="130">
        <f t="shared" si="125"/>
        <v>0</v>
      </c>
      <c r="K147" s="130">
        <f t="shared" si="125"/>
        <v>0</v>
      </c>
      <c r="L147" s="130">
        <f t="shared" si="125"/>
        <v>0</v>
      </c>
      <c r="M147" s="130">
        <f t="shared" si="125"/>
        <v>693</v>
      </c>
      <c r="N147" s="130">
        <f t="shared" si="125"/>
        <v>25329.7</v>
      </c>
      <c r="O147" s="58"/>
      <c r="P147" s="130">
        <f t="shared" ref="P147:W147" si="126">ROUND(SUM(P141:P146),3)</f>
        <v>7845.5</v>
      </c>
      <c r="Q147" s="130">
        <f t="shared" si="126"/>
        <v>6087.6</v>
      </c>
      <c r="R147" s="130">
        <f t="shared" si="126"/>
        <v>1757.9</v>
      </c>
      <c r="S147" s="130">
        <f t="shared" si="126"/>
        <v>0</v>
      </c>
      <c r="T147" s="130">
        <f t="shared" si="126"/>
        <v>7845.5</v>
      </c>
      <c r="U147" s="130">
        <f t="shared" si="126"/>
        <v>0</v>
      </c>
      <c r="V147" s="130">
        <f t="shared" si="126"/>
        <v>0</v>
      </c>
      <c r="W147" s="131">
        <f t="shared" si="126"/>
        <v>0</v>
      </c>
      <c r="X147" s="132"/>
      <c r="Y147" s="130">
        <f>ROUND(SUM(Y141:Y146),3)</f>
        <v>0</v>
      </c>
      <c r="Z147" s="174">
        <f>ROUND(SUM(Z141:Z146),3)</f>
        <v>18.75</v>
      </c>
      <c r="AA147" s="130">
        <f>ROUND(SUM(AA141:AA146),3)</f>
        <v>0</v>
      </c>
      <c r="AB147" s="130">
        <f>ROUND(SUM(AB141:AB146),3)</f>
        <v>0.5</v>
      </c>
      <c r="AC147" s="63"/>
      <c r="AD147" s="133">
        <f t="shared" si="118"/>
        <v>19.25</v>
      </c>
      <c r="AE147" s="65"/>
    </row>
    <row r="148" spans="1:31" ht="15.75" x14ac:dyDescent="0.25">
      <c r="C148" s="118" t="s">
        <v>58</v>
      </c>
      <c r="D148" s="156" t="s">
        <v>150</v>
      </c>
      <c r="E148" s="67">
        <v>7.2450000000000001</v>
      </c>
      <c r="F148" s="68">
        <v>165.9</v>
      </c>
      <c r="G148" s="68">
        <f t="shared" si="87"/>
        <v>1201.9455</v>
      </c>
      <c r="H148" s="119">
        <v>431.3</v>
      </c>
      <c r="I148" s="120"/>
      <c r="J148" s="120"/>
      <c r="K148" s="70"/>
      <c r="L148" s="70"/>
      <c r="M148" s="70">
        <v>191.2</v>
      </c>
      <c r="N148" s="70">
        <f>H148+M148</f>
        <v>622.5</v>
      </c>
      <c r="O148" s="70">
        <f>N148-G148</f>
        <v>-579.44550000000004</v>
      </c>
      <c r="P148" s="70"/>
      <c r="Q148" s="120"/>
      <c r="R148" s="120"/>
      <c r="S148" s="120"/>
      <c r="T148" s="69"/>
      <c r="U148" s="120"/>
      <c r="V148" s="120"/>
      <c r="W148" s="121">
        <f>U148+V148</f>
        <v>0</v>
      </c>
      <c r="X148" s="74">
        <v>1</v>
      </c>
      <c r="Y148" s="35"/>
      <c r="Z148" s="35">
        <v>0</v>
      </c>
      <c r="AA148" s="35"/>
      <c r="AB148" s="35">
        <v>0</v>
      </c>
      <c r="AC148" s="75">
        <f t="shared" ref="AC148:AC151" si="127">(Z148+AB148)-X148</f>
        <v>-1</v>
      </c>
      <c r="AD148" s="122">
        <f t="shared" si="118"/>
        <v>0</v>
      </c>
      <c r="AE148" s="76">
        <f t="shared" si="124"/>
        <v>-1</v>
      </c>
    </row>
    <row r="149" spans="1:31" ht="15.75" x14ac:dyDescent="0.25">
      <c r="C149" s="123"/>
      <c r="D149" s="158" t="s">
        <v>151</v>
      </c>
      <c r="E149" s="41">
        <v>1.5189999999999999</v>
      </c>
      <c r="F149" s="42">
        <v>3604.5</v>
      </c>
      <c r="G149" s="42">
        <f t="shared" si="87"/>
        <v>5475.2354999999998</v>
      </c>
      <c r="H149" s="127">
        <v>5453.3</v>
      </c>
      <c r="I149" s="99"/>
      <c r="J149" s="99"/>
      <c r="K149" s="45"/>
      <c r="L149" s="45"/>
      <c r="M149" s="45">
        <f>126-423.3</f>
        <v>-297.3</v>
      </c>
      <c r="N149" s="45">
        <f>H149+M149</f>
        <v>5156</v>
      </c>
      <c r="O149" s="45">
        <f>N149-G149</f>
        <v>-319.23549999999977</v>
      </c>
      <c r="P149" s="45">
        <v>1850.3</v>
      </c>
      <c r="Q149" s="99">
        <v>1425.8</v>
      </c>
      <c r="R149" s="99">
        <v>424.5</v>
      </c>
      <c r="S149" s="99"/>
      <c r="T149" s="46">
        <f t="shared" ref="T149:T151" si="128">P149+S149</f>
        <v>1850.3</v>
      </c>
      <c r="U149" s="99"/>
      <c r="V149" s="99"/>
      <c r="W149" s="126">
        <f>U149+V149</f>
        <v>0</v>
      </c>
      <c r="X149" s="49">
        <v>5</v>
      </c>
      <c r="Y149" s="50"/>
      <c r="Z149" s="50">
        <v>5</v>
      </c>
      <c r="AA149" s="50"/>
      <c r="AB149" s="50"/>
      <c r="AC149" s="51">
        <f t="shared" si="127"/>
        <v>0</v>
      </c>
      <c r="AD149" s="84">
        <f t="shared" si="118"/>
        <v>5</v>
      </c>
      <c r="AE149" s="52">
        <f t="shared" si="124"/>
        <v>0</v>
      </c>
    </row>
    <row r="150" spans="1:31" ht="15.75" x14ac:dyDescent="0.25">
      <c r="C150" s="123"/>
      <c r="D150" s="142" t="s">
        <v>152</v>
      </c>
      <c r="E150" s="41">
        <v>0.98599999999999999</v>
      </c>
      <c r="F150" s="42">
        <v>5989</v>
      </c>
      <c r="G150" s="42">
        <f t="shared" si="87"/>
        <v>5905.1539999999995</v>
      </c>
      <c r="H150" s="127">
        <v>6242.2</v>
      </c>
      <c r="I150" s="99"/>
      <c r="J150" s="99"/>
      <c r="K150" s="45"/>
      <c r="L150" s="45"/>
      <c r="M150" s="45">
        <f>86.2-423.3</f>
        <v>-337.1</v>
      </c>
      <c r="N150" s="45">
        <f>H150+M150</f>
        <v>5905.0999999999995</v>
      </c>
      <c r="O150" s="45">
        <f>N150-G150</f>
        <v>-5.4000000000087311E-2</v>
      </c>
      <c r="P150" s="45">
        <v>1706.5</v>
      </c>
      <c r="Q150" s="99">
        <v>1314.9</v>
      </c>
      <c r="R150" s="99">
        <v>391.6</v>
      </c>
      <c r="S150" s="99"/>
      <c r="T150" s="46">
        <f t="shared" si="128"/>
        <v>1706.5</v>
      </c>
      <c r="U150" s="99"/>
      <c r="V150" s="99"/>
      <c r="W150" s="126">
        <f>U150+V150</f>
        <v>0</v>
      </c>
      <c r="X150" s="49">
        <v>5</v>
      </c>
      <c r="Y150" s="50"/>
      <c r="Z150" s="50">
        <v>4</v>
      </c>
      <c r="AA150" s="50"/>
      <c r="AB150" s="50"/>
      <c r="AC150" s="51">
        <f t="shared" si="127"/>
        <v>-1</v>
      </c>
      <c r="AD150" s="84">
        <f t="shared" si="118"/>
        <v>4</v>
      </c>
      <c r="AE150" s="52">
        <f t="shared" si="124"/>
        <v>-1</v>
      </c>
    </row>
    <row r="151" spans="1:31" ht="15.75" x14ac:dyDescent="0.25">
      <c r="A151">
        <v>67</v>
      </c>
      <c r="C151" s="123"/>
      <c r="D151" s="179" t="s">
        <v>153</v>
      </c>
      <c r="E151" s="41">
        <v>1.4650000000000001</v>
      </c>
      <c r="F151" s="42">
        <v>4214.1000000000004</v>
      </c>
      <c r="G151" s="42">
        <f t="shared" si="87"/>
        <v>6173.656500000001</v>
      </c>
      <c r="H151" s="127">
        <v>5912.7</v>
      </c>
      <c r="I151" s="99"/>
      <c r="J151" s="99"/>
      <c r="K151" s="45"/>
      <c r="L151" s="45"/>
      <c r="M151" s="45">
        <f>170.2-423.3</f>
        <v>-253.10000000000002</v>
      </c>
      <c r="N151" s="45">
        <f>H151+M151</f>
        <v>5659.5999999999995</v>
      </c>
      <c r="O151" s="45">
        <f>N151-G151</f>
        <v>-514.05650000000151</v>
      </c>
      <c r="P151" s="45">
        <v>1962.9</v>
      </c>
      <c r="Q151" s="99">
        <v>1507.6</v>
      </c>
      <c r="R151" s="99">
        <v>455.3</v>
      </c>
      <c r="S151" s="99">
        <v>-231.4</v>
      </c>
      <c r="T151" s="46">
        <f t="shared" si="128"/>
        <v>1731.5</v>
      </c>
      <c r="U151" s="99"/>
      <c r="V151" s="99"/>
      <c r="W151" s="126">
        <f>U151+V151</f>
        <v>0</v>
      </c>
      <c r="X151" s="49">
        <v>5</v>
      </c>
      <c r="Y151" s="50"/>
      <c r="Z151" s="50">
        <v>5</v>
      </c>
      <c r="AA151" s="50"/>
      <c r="AB151" s="50">
        <v>-1</v>
      </c>
      <c r="AC151" s="51">
        <f t="shared" si="127"/>
        <v>-1</v>
      </c>
      <c r="AD151" s="84">
        <f t="shared" si="118"/>
        <v>4</v>
      </c>
      <c r="AE151" s="52">
        <f t="shared" si="124"/>
        <v>-1</v>
      </c>
    </row>
    <row r="152" spans="1:31" ht="16.5" thickBot="1" x14ac:dyDescent="0.3">
      <c r="C152" s="128"/>
      <c r="D152" s="63" t="s">
        <v>66</v>
      </c>
      <c r="E152" s="143"/>
      <c r="F152" s="56"/>
      <c r="G152" s="56"/>
      <c r="H152" s="133">
        <f t="shared" ref="H152:M152" si="129">ROUND(SUM(H148:H151),3)</f>
        <v>18039.5</v>
      </c>
      <c r="I152" s="133">
        <f t="shared" si="129"/>
        <v>0</v>
      </c>
      <c r="J152" s="133">
        <f t="shared" si="129"/>
        <v>0</v>
      </c>
      <c r="K152" s="133">
        <f t="shared" si="129"/>
        <v>0</v>
      </c>
      <c r="L152" s="133">
        <f t="shared" si="129"/>
        <v>0</v>
      </c>
      <c r="M152" s="133">
        <f t="shared" si="129"/>
        <v>-696.3</v>
      </c>
      <c r="N152" s="133">
        <f>ROUND(SUM(N148:N151),3)</f>
        <v>17343.2</v>
      </c>
      <c r="O152" s="133"/>
      <c r="P152" s="133">
        <f t="shared" ref="P152:T152" si="130">ROUND(SUM(P148:P151),3)</f>
        <v>5519.7</v>
      </c>
      <c r="Q152" s="133">
        <f t="shared" si="130"/>
        <v>4248.3</v>
      </c>
      <c r="R152" s="133">
        <f t="shared" si="130"/>
        <v>1271.4000000000001</v>
      </c>
      <c r="S152" s="133">
        <f t="shared" si="130"/>
        <v>-231.4</v>
      </c>
      <c r="T152" s="133">
        <f t="shared" si="130"/>
        <v>5288.3</v>
      </c>
      <c r="U152" s="133">
        <f>ROUND(SUM(U148:U151),3)</f>
        <v>0</v>
      </c>
      <c r="V152" s="133">
        <f>ROUND(SUM(V148:V151),3)</f>
        <v>0</v>
      </c>
      <c r="W152" s="144">
        <f>ROUND(SUM(W148:W151),3)</f>
        <v>0</v>
      </c>
      <c r="X152" s="85"/>
      <c r="Y152" s="133">
        <f t="shared" ref="Y152:AC152" si="131">ROUND(SUM(Y148:Y151),3)</f>
        <v>0</v>
      </c>
      <c r="Z152" s="133">
        <f t="shared" si="131"/>
        <v>14</v>
      </c>
      <c r="AA152" s="133">
        <f t="shared" si="131"/>
        <v>0</v>
      </c>
      <c r="AB152" s="133">
        <f t="shared" si="131"/>
        <v>-1</v>
      </c>
      <c r="AC152" s="133">
        <f t="shared" si="131"/>
        <v>-3</v>
      </c>
      <c r="AD152" s="133">
        <f t="shared" si="118"/>
        <v>13</v>
      </c>
      <c r="AE152" s="65"/>
    </row>
    <row r="153" spans="1:31" ht="15.75" x14ac:dyDescent="0.25">
      <c r="C153" s="181"/>
      <c r="D153" s="182"/>
      <c r="E153" s="183"/>
      <c r="F153" s="184"/>
      <c r="G153" s="184"/>
      <c r="H153" s="185"/>
      <c r="I153" s="185"/>
      <c r="J153" s="185"/>
      <c r="K153" s="185"/>
      <c r="L153" s="185"/>
      <c r="M153" s="185"/>
      <c r="N153" s="185"/>
      <c r="O153" s="185"/>
      <c r="P153" s="185"/>
      <c r="Q153" s="185"/>
      <c r="R153" s="185"/>
      <c r="S153" s="185"/>
      <c r="T153" s="185"/>
      <c r="U153" s="185"/>
      <c r="V153" s="185"/>
      <c r="W153" s="185"/>
      <c r="X153" s="185"/>
      <c r="Y153" s="185"/>
      <c r="Z153" s="185"/>
      <c r="AA153" s="185"/>
      <c r="AB153" s="185"/>
      <c r="AC153" s="185"/>
      <c r="AD153" s="185"/>
      <c r="AE153" s="186"/>
    </row>
    <row r="154" spans="1:31" ht="15.75" x14ac:dyDescent="0.25">
      <c r="C154" s="182"/>
      <c r="D154" s="187"/>
      <c r="E154" s="182"/>
      <c r="F154" s="182"/>
      <c r="G154" s="182"/>
      <c r="H154" s="182"/>
      <c r="I154" s="182"/>
      <c r="J154" s="182"/>
      <c r="K154" s="182"/>
      <c r="L154" s="182"/>
      <c r="M154" s="182"/>
      <c r="N154" s="182"/>
      <c r="O154" s="182"/>
      <c r="P154" s="182"/>
      <c r="Q154" s="182"/>
      <c r="R154" s="182"/>
      <c r="S154" s="182"/>
      <c r="T154" s="182"/>
      <c r="U154" s="182"/>
      <c r="V154" s="182"/>
      <c r="W154" s="188"/>
      <c r="X154" s="189"/>
      <c r="Y154" s="182"/>
      <c r="Z154" s="182"/>
      <c r="AA154" s="182"/>
      <c r="AB154" s="182"/>
      <c r="AC154" s="182"/>
      <c r="AD154" s="185"/>
      <c r="AE154" s="182"/>
    </row>
    <row r="155" spans="1:31" ht="15.75" x14ac:dyDescent="0.25">
      <c r="A155">
        <v>1</v>
      </c>
      <c r="C155" s="182"/>
      <c r="D155" s="182"/>
      <c r="E155" s="182"/>
      <c r="F155" s="182"/>
      <c r="G155" s="182"/>
      <c r="H155" s="182"/>
      <c r="I155" s="182"/>
      <c r="J155" s="182"/>
      <c r="K155" s="182"/>
      <c r="L155" s="182"/>
      <c r="M155" s="182"/>
      <c r="N155" s="182"/>
      <c r="O155" s="182"/>
      <c r="P155" s="182"/>
      <c r="Q155" s="182"/>
      <c r="R155" s="182"/>
      <c r="S155" s="182"/>
      <c r="T155" s="182"/>
      <c r="U155" s="182"/>
      <c r="V155" s="182"/>
      <c r="W155" s="188"/>
      <c r="X155" s="189"/>
      <c r="Y155" s="182"/>
      <c r="Z155" s="182"/>
      <c r="AA155" s="182"/>
      <c r="AB155" s="182"/>
      <c r="AC155" s="182"/>
      <c r="AD155" s="185"/>
      <c r="AE155" s="182"/>
    </row>
    <row r="156" spans="1:31" ht="15.75" x14ac:dyDescent="0.25">
      <c r="A156">
        <v>2</v>
      </c>
      <c r="C156" s="182"/>
      <c r="D156" s="182"/>
      <c r="E156" s="182"/>
      <c r="F156" s="182"/>
      <c r="G156" s="182"/>
      <c r="H156" s="182"/>
      <c r="I156" s="182"/>
      <c r="J156" s="182"/>
      <c r="K156" s="182"/>
      <c r="L156" s="182"/>
      <c r="M156" s="182"/>
      <c r="N156" s="182"/>
      <c r="O156" s="182"/>
      <c r="P156" s="182"/>
      <c r="Q156" s="182"/>
      <c r="R156" s="182"/>
      <c r="S156" s="182"/>
      <c r="T156" s="182"/>
      <c r="U156" s="182"/>
      <c r="V156" s="182"/>
      <c r="W156" s="188"/>
      <c r="X156" s="189"/>
      <c r="Y156" s="182"/>
      <c r="Z156" s="182"/>
      <c r="AA156" s="182"/>
      <c r="AB156" s="182"/>
      <c r="AC156" s="182"/>
      <c r="AD156" s="185"/>
      <c r="AE156" s="182"/>
    </row>
    <row r="157" spans="1:31" ht="15.75" x14ac:dyDescent="0.25">
      <c r="A157">
        <v>3</v>
      </c>
      <c r="C157" s="182"/>
      <c r="D157" s="182"/>
      <c r="E157" s="182"/>
      <c r="F157" s="182"/>
      <c r="G157" s="182"/>
      <c r="H157" s="182"/>
      <c r="I157" s="182"/>
      <c r="J157" s="182"/>
      <c r="K157" s="182"/>
      <c r="L157" s="182"/>
      <c r="M157" s="182"/>
      <c r="N157" s="182"/>
      <c r="O157" s="182"/>
      <c r="P157" s="182"/>
      <c r="Q157" s="182"/>
      <c r="R157" s="182"/>
      <c r="S157" s="182"/>
      <c r="T157" s="182"/>
      <c r="U157" s="182"/>
      <c r="V157" s="182"/>
      <c r="W157" s="188"/>
      <c r="X157" s="189"/>
      <c r="Y157" s="182"/>
      <c r="Z157" s="182"/>
      <c r="AA157" s="182"/>
      <c r="AB157" s="182"/>
      <c r="AC157" s="182"/>
      <c r="AD157" s="185"/>
      <c r="AE157" s="182"/>
    </row>
    <row r="158" spans="1:31" ht="15.75" x14ac:dyDescent="0.25">
      <c r="A158">
        <v>4</v>
      </c>
      <c r="C158" s="182"/>
      <c r="D158" s="182"/>
      <c r="E158" s="182"/>
      <c r="F158" s="182"/>
      <c r="G158" s="182"/>
      <c r="H158" s="182"/>
      <c r="I158" s="182"/>
      <c r="J158" s="182"/>
      <c r="K158" s="182"/>
      <c r="L158" s="182"/>
      <c r="M158" s="182"/>
      <c r="N158" s="182"/>
      <c r="O158" s="182"/>
      <c r="P158" s="182"/>
      <c r="Q158" s="182"/>
      <c r="R158" s="182"/>
      <c r="S158" s="182"/>
      <c r="T158" s="182"/>
      <c r="U158" s="182"/>
      <c r="V158" s="182"/>
      <c r="W158" s="188"/>
      <c r="X158" s="189"/>
      <c r="Y158" s="182"/>
      <c r="Z158" s="182"/>
      <c r="AA158" s="182"/>
      <c r="AB158" s="182"/>
      <c r="AC158" s="182"/>
      <c r="AD158" s="185"/>
      <c r="AE158" s="182"/>
    </row>
    <row r="159" spans="1:31" ht="15.75" x14ac:dyDescent="0.25">
      <c r="A159">
        <v>5</v>
      </c>
      <c r="C159" s="182"/>
      <c r="D159" s="182"/>
      <c r="E159" s="182"/>
      <c r="F159" s="182"/>
      <c r="G159" s="182"/>
      <c r="H159" s="182"/>
      <c r="I159" s="182"/>
      <c r="J159" s="182"/>
      <c r="K159" s="182"/>
      <c r="L159" s="182"/>
      <c r="M159" s="182"/>
      <c r="N159" s="182"/>
      <c r="O159" s="182"/>
      <c r="P159" s="182"/>
      <c r="Q159" s="182"/>
      <c r="R159" s="182"/>
      <c r="S159" s="182"/>
      <c r="T159" s="182"/>
      <c r="U159" s="182"/>
      <c r="V159" s="182"/>
      <c r="W159" s="188"/>
      <c r="X159" s="189"/>
      <c r="Y159" s="182"/>
      <c r="Z159" s="182"/>
      <c r="AA159" s="182"/>
      <c r="AB159" s="182"/>
      <c r="AC159" s="182"/>
      <c r="AD159" s="185"/>
      <c r="AE159" s="182"/>
    </row>
    <row r="160" spans="1:31" ht="15.75" x14ac:dyDescent="0.25">
      <c r="A160">
        <v>7</v>
      </c>
      <c r="C160" s="182"/>
      <c r="D160" s="182"/>
      <c r="E160" s="182"/>
      <c r="F160" s="182"/>
      <c r="G160" s="182"/>
      <c r="H160" s="182"/>
      <c r="I160" s="182"/>
      <c r="J160" s="182"/>
      <c r="K160" s="182"/>
      <c r="L160" s="182"/>
      <c r="M160" s="182"/>
      <c r="N160" s="182"/>
      <c r="O160" s="182"/>
      <c r="P160" s="182"/>
      <c r="Q160" s="182"/>
      <c r="R160" s="182"/>
      <c r="S160" s="182"/>
      <c r="T160" s="182"/>
      <c r="U160" s="182"/>
      <c r="V160" s="182"/>
      <c r="W160" s="188"/>
      <c r="X160" s="189"/>
      <c r="Y160" s="182"/>
      <c r="Z160" s="182"/>
      <c r="AA160" s="182"/>
      <c r="AB160" s="182"/>
      <c r="AC160" s="182"/>
      <c r="AD160" s="185"/>
      <c r="AE160" s="182"/>
    </row>
    <row r="161" spans="1:31" ht="15.75" x14ac:dyDescent="0.25">
      <c r="A161">
        <v>8</v>
      </c>
      <c r="C161" s="182"/>
      <c r="D161" s="182"/>
      <c r="E161" s="182"/>
      <c r="F161" s="182"/>
      <c r="G161" s="182"/>
      <c r="H161" s="182"/>
      <c r="I161" s="182"/>
      <c r="J161" s="182"/>
      <c r="K161" s="182"/>
      <c r="L161" s="182"/>
      <c r="M161" s="182"/>
      <c r="N161" s="182"/>
      <c r="O161" s="182"/>
      <c r="P161" s="182"/>
      <c r="Q161" s="182"/>
      <c r="R161" s="182"/>
      <c r="S161" s="182"/>
      <c r="T161" s="182"/>
      <c r="U161" s="182"/>
      <c r="V161" s="182"/>
      <c r="W161" s="188"/>
      <c r="X161" s="189"/>
      <c r="Y161" s="182"/>
      <c r="Z161" s="182"/>
      <c r="AA161" s="182"/>
      <c r="AB161" s="182"/>
      <c r="AC161" s="182"/>
      <c r="AD161" s="185"/>
      <c r="AE161" s="182"/>
    </row>
    <row r="162" spans="1:31" ht="15.75" x14ac:dyDescent="0.25">
      <c r="A162">
        <v>9</v>
      </c>
      <c r="C162" s="182"/>
      <c r="D162" s="182"/>
      <c r="E162" s="182"/>
      <c r="F162" s="182"/>
      <c r="G162" s="182"/>
      <c r="H162" s="182"/>
      <c r="I162" s="182"/>
      <c r="J162" s="182"/>
      <c r="K162" s="182"/>
      <c r="L162" s="182"/>
      <c r="M162" s="182"/>
      <c r="N162" s="182"/>
      <c r="O162" s="182"/>
      <c r="P162" s="182"/>
      <c r="Q162" s="182"/>
      <c r="R162" s="182"/>
      <c r="S162" s="182"/>
      <c r="T162" s="182"/>
      <c r="U162" s="182"/>
      <c r="V162" s="182"/>
      <c r="W162" s="188"/>
      <c r="X162" s="189"/>
      <c r="Y162" s="182"/>
      <c r="Z162" s="182"/>
      <c r="AA162" s="182"/>
      <c r="AB162" s="182"/>
      <c r="AC162" s="182"/>
      <c r="AD162" s="185"/>
      <c r="AE162" s="182"/>
    </row>
    <row r="163" spans="1:31" ht="15.75" x14ac:dyDescent="0.25">
      <c r="A163">
        <v>10</v>
      </c>
      <c r="C163" s="182"/>
      <c r="D163" s="182"/>
      <c r="E163" s="182"/>
      <c r="F163" s="182"/>
      <c r="G163" s="182"/>
      <c r="H163" s="182"/>
      <c r="I163" s="182"/>
      <c r="J163" s="182"/>
      <c r="K163" s="182"/>
      <c r="L163" s="182"/>
      <c r="M163" s="182"/>
      <c r="N163" s="182"/>
      <c r="O163" s="182"/>
      <c r="P163" s="182"/>
      <c r="Q163" s="182"/>
      <c r="R163" s="182"/>
      <c r="S163" s="182"/>
      <c r="T163" s="182"/>
      <c r="U163" s="182"/>
      <c r="V163" s="182"/>
      <c r="W163" s="188"/>
      <c r="X163" s="189"/>
      <c r="Y163" s="182"/>
      <c r="Z163" s="182"/>
      <c r="AA163" s="182"/>
      <c r="AB163" s="182"/>
      <c r="AC163" s="182"/>
      <c r="AD163" s="185"/>
      <c r="AE163" s="182"/>
    </row>
    <row r="164" spans="1:31" ht="15.75" x14ac:dyDescent="0.25">
      <c r="C164" s="181"/>
      <c r="D164" s="190"/>
      <c r="E164" s="182"/>
      <c r="F164" s="182"/>
      <c r="G164" s="182"/>
      <c r="H164" s="182"/>
      <c r="I164" s="182"/>
      <c r="J164" s="182"/>
      <c r="K164" s="182"/>
      <c r="L164" s="182"/>
      <c r="M164" s="182"/>
      <c r="N164" s="182"/>
      <c r="O164" s="182"/>
      <c r="P164" s="182"/>
      <c r="Q164" s="182"/>
      <c r="R164" s="182"/>
      <c r="S164" s="182"/>
      <c r="T164" s="182"/>
      <c r="U164" s="182"/>
      <c r="V164" s="182"/>
      <c r="W164" s="188"/>
      <c r="X164" s="189"/>
      <c r="Y164" s="182"/>
      <c r="Z164" s="182"/>
      <c r="AA164" s="182"/>
      <c r="AB164" s="182"/>
      <c r="AC164" s="182"/>
      <c r="AD164" s="185"/>
      <c r="AE164" s="182"/>
    </row>
    <row r="165" spans="1:31" ht="15.75" x14ac:dyDescent="0.25">
      <c r="C165" s="181"/>
      <c r="D165" s="190"/>
      <c r="E165" s="182"/>
      <c r="F165" s="182"/>
      <c r="G165" s="182"/>
      <c r="H165" s="182"/>
      <c r="I165" s="182"/>
      <c r="J165" s="182"/>
      <c r="K165" s="182"/>
      <c r="L165" s="182"/>
      <c r="M165" s="182"/>
      <c r="N165" s="182"/>
      <c r="O165" s="182"/>
      <c r="P165" s="182"/>
      <c r="Q165" s="182"/>
      <c r="R165" s="182"/>
      <c r="S165" s="182"/>
      <c r="T165" s="182"/>
      <c r="U165" s="182"/>
      <c r="V165" s="182"/>
      <c r="W165" s="188"/>
      <c r="X165" s="189"/>
      <c r="Y165" s="182"/>
      <c r="Z165" s="182"/>
      <c r="AA165" s="182"/>
      <c r="AB165" s="182"/>
      <c r="AC165" s="182"/>
      <c r="AD165" s="185"/>
      <c r="AE165" s="182"/>
    </row>
    <row r="166" spans="1:31" ht="15.75" x14ac:dyDescent="0.25">
      <c r="C166" s="182"/>
      <c r="D166" s="187"/>
      <c r="E166" s="182"/>
      <c r="F166" s="182"/>
      <c r="G166" s="182"/>
      <c r="H166" s="182"/>
      <c r="I166" s="182"/>
      <c r="J166" s="182"/>
      <c r="K166" s="182"/>
      <c r="L166" s="182"/>
      <c r="M166" s="182"/>
      <c r="N166" s="182"/>
      <c r="O166" s="182"/>
      <c r="P166" s="182"/>
      <c r="Q166" s="182"/>
      <c r="R166" s="182"/>
      <c r="S166" s="182"/>
      <c r="T166" s="182"/>
      <c r="U166" s="182"/>
      <c r="V166" s="182"/>
      <c r="W166" s="188"/>
      <c r="X166" s="189"/>
      <c r="Y166" s="182"/>
      <c r="Z166" s="182"/>
      <c r="AA166" s="182"/>
      <c r="AB166" s="182"/>
      <c r="AC166" s="182"/>
      <c r="AD166" s="185"/>
      <c r="AE166" s="182"/>
    </row>
    <row r="167" spans="1:31" ht="15.75" x14ac:dyDescent="0.25">
      <c r="A167">
        <v>1</v>
      </c>
      <c r="C167" s="182"/>
      <c r="D167" s="182"/>
      <c r="E167" s="182"/>
      <c r="F167" s="182"/>
      <c r="G167" s="182"/>
      <c r="H167" s="182"/>
      <c r="I167" s="182"/>
      <c r="J167" s="182"/>
      <c r="K167" s="182"/>
      <c r="L167" s="182"/>
      <c r="M167" s="182"/>
      <c r="N167" s="182"/>
      <c r="O167" s="182"/>
      <c r="P167" s="182"/>
      <c r="Q167" s="182"/>
      <c r="R167" s="182"/>
      <c r="S167" s="182"/>
      <c r="T167" s="182"/>
      <c r="U167" s="182"/>
      <c r="V167" s="182"/>
      <c r="W167" s="188"/>
      <c r="X167" s="189"/>
      <c r="Y167" s="182"/>
      <c r="Z167" s="182"/>
      <c r="AA167" s="182"/>
      <c r="AB167" s="182"/>
      <c r="AC167" s="182"/>
      <c r="AD167" s="185"/>
      <c r="AE167" s="182"/>
    </row>
    <row r="168" spans="1:31" ht="15.75" x14ac:dyDescent="0.25">
      <c r="A168">
        <v>3</v>
      </c>
      <c r="C168" s="182"/>
      <c r="D168" s="182"/>
      <c r="E168" s="182"/>
      <c r="F168" s="182"/>
      <c r="G168" s="182"/>
      <c r="H168" s="182"/>
      <c r="I168" s="182"/>
      <c r="J168" s="182"/>
      <c r="K168" s="182"/>
      <c r="L168" s="182"/>
      <c r="M168" s="182"/>
      <c r="N168" s="182"/>
      <c r="O168" s="182"/>
      <c r="P168" s="182"/>
      <c r="Q168" s="182"/>
      <c r="R168" s="182"/>
      <c r="S168" s="182"/>
      <c r="T168" s="182"/>
      <c r="U168" s="182"/>
      <c r="V168" s="182"/>
      <c r="W168" s="188"/>
      <c r="X168" s="189"/>
      <c r="Y168" s="182"/>
      <c r="Z168" s="182"/>
      <c r="AA168" s="182"/>
      <c r="AB168" s="182"/>
      <c r="AC168" s="182"/>
      <c r="AD168" s="185"/>
      <c r="AE168" s="182"/>
    </row>
    <row r="169" spans="1:31" ht="15.75" x14ac:dyDescent="0.25">
      <c r="C169" s="182"/>
      <c r="D169" s="190"/>
      <c r="E169" s="182"/>
      <c r="F169" s="182"/>
      <c r="G169" s="182"/>
      <c r="H169" s="182"/>
      <c r="I169" s="182"/>
      <c r="J169" s="182"/>
      <c r="K169" s="182"/>
      <c r="L169" s="182"/>
      <c r="M169" s="182"/>
      <c r="N169" s="182"/>
      <c r="O169" s="182"/>
      <c r="P169" s="182"/>
      <c r="Q169" s="182"/>
      <c r="R169" s="182"/>
      <c r="S169" s="182"/>
      <c r="T169" s="182"/>
      <c r="U169" s="182"/>
      <c r="V169" s="182"/>
      <c r="W169" s="188"/>
      <c r="X169" s="189"/>
      <c r="Y169" s="182"/>
      <c r="Z169" s="182"/>
      <c r="AA169" s="182"/>
      <c r="AB169" s="182"/>
      <c r="AC169" s="182"/>
      <c r="AD169" s="185"/>
      <c r="AE169" s="182"/>
    </row>
    <row r="170" spans="1:31" ht="15.75" x14ac:dyDescent="0.25">
      <c r="C170" s="182"/>
      <c r="D170" s="190"/>
      <c r="E170" s="182"/>
      <c r="F170" s="182"/>
      <c r="G170" s="182"/>
      <c r="H170" s="182"/>
      <c r="I170" s="182"/>
      <c r="J170" s="182"/>
      <c r="K170" s="182"/>
      <c r="L170" s="182"/>
      <c r="M170" s="182"/>
      <c r="N170" s="182"/>
      <c r="O170" s="182"/>
      <c r="P170" s="182"/>
      <c r="Q170" s="182"/>
      <c r="R170" s="182"/>
      <c r="S170" s="182"/>
      <c r="T170" s="182"/>
      <c r="U170" s="182"/>
      <c r="V170" s="182"/>
      <c r="W170" s="188"/>
      <c r="X170" s="189"/>
      <c r="Y170" s="182"/>
      <c r="Z170" s="182"/>
      <c r="AA170" s="182"/>
      <c r="AB170" s="182"/>
      <c r="AC170" s="182"/>
      <c r="AD170" s="185"/>
      <c r="AE170" s="182"/>
    </row>
    <row r="171" spans="1:31" ht="15.75" x14ac:dyDescent="0.25">
      <c r="C171" s="182"/>
      <c r="D171" s="182"/>
      <c r="E171" s="182"/>
      <c r="F171" s="182"/>
      <c r="G171" s="182"/>
      <c r="H171" s="182"/>
      <c r="I171" s="182"/>
      <c r="J171" s="182"/>
      <c r="K171" s="182"/>
      <c r="L171" s="182"/>
      <c r="M171" s="182"/>
      <c r="N171" s="182"/>
      <c r="O171" s="182"/>
      <c r="P171" s="182"/>
      <c r="Q171" s="182"/>
      <c r="R171" s="182"/>
      <c r="S171" s="182"/>
      <c r="T171" s="182"/>
      <c r="U171" s="182"/>
      <c r="V171" s="182"/>
      <c r="W171" s="188"/>
      <c r="X171" s="189"/>
      <c r="Y171" s="182"/>
      <c r="Z171" s="182"/>
      <c r="AA171" s="182"/>
      <c r="AB171" s="182"/>
      <c r="AC171" s="182"/>
      <c r="AD171" s="185"/>
      <c r="AE171" s="182"/>
    </row>
    <row r="172" spans="1:31" ht="15.75" x14ac:dyDescent="0.25">
      <c r="C172" s="182"/>
      <c r="D172" s="191"/>
      <c r="E172" s="182"/>
      <c r="F172" s="182"/>
      <c r="G172" s="182"/>
      <c r="H172" s="182"/>
      <c r="I172" s="182"/>
      <c r="J172" s="182"/>
      <c r="K172" s="182"/>
      <c r="L172" s="182"/>
      <c r="M172" s="182"/>
      <c r="N172" s="182"/>
      <c r="O172" s="182"/>
      <c r="P172" s="182"/>
      <c r="Q172" s="182"/>
      <c r="R172" s="182"/>
      <c r="S172" s="182"/>
      <c r="T172" s="182"/>
      <c r="U172" s="182"/>
      <c r="V172" s="182"/>
      <c r="W172" s="188"/>
      <c r="X172" s="189"/>
      <c r="Y172" s="182"/>
      <c r="Z172" s="182"/>
      <c r="AA172" s="182"/>
      <c r="AB172" s="182"/>
      <c r="AC172" s="182"/>
      <c r="AD172" s="185"/>
      <c r="AE172" s="182"/>
    </row>
    <row r="173" spans="1:31" ht="15.75" x14ac:dyDescent="0.25">
      <c r="C173" s="182"/>
      <c r="D173" s="182"/>
      <c r="E173" s="182"/>
      <c r="F173" s="182"/>
      <c r="G173" s="182"/>
      <c r="H173" s="182"/>
      <c r="I173" s="182"/>
      <c r="J173" s="182"/>
      <c r="K173" s="182"/>
      <c r="L173" s="182"/>
      <c r="M173" s="182"/>
      <c r="N173" s="182"/>
      <c r="O173" s="182"/>
      <c r="P173" s="182"/>
      <c r="Q173" s="182"/>
      <c r="R173" s="182"/>
      <c r="S173" s="182"/>
      <c r="T173" s="182"/>
      <c r="U173" s="182"/>
      <c r="V173" s="182"/>
      <c r="W173" s="188"/>
      <c r="X173" s="189"/>
      <c r="Y173" s="182"/>
      <c r="Z173" s="182"/>
      <c r="AA173" s="182"/>
      <c r="AB173" s="182"/>
      <c r="AC173" s="182"/>
      <c r="AD173" s="185"/>
      <c r="AE173" s="182"/>
    </row>
    <row r="174" spans="1:31" ht="15.75" x14ac:dyDescent="0.25">
      <c r="C174" s="182"/>
      <c r="D174" s="182"/>
      <c r="E174" s="182"/>
      <c r="F174" s="182"/>
      <c r="G174" s="182"/>
      <c r="H174" s="182"/>
      <c r="I174" s="182"/>
      <c r="J174" s="182"/>
      <c r="K174" s="182"/>
      <c r="L174" s="182"/>
      <c r="M174" s="182"/>
      <c r="N174" s="182"/>
      <c r="O174" s="182"/>
      <c r="P174" s="182"/>
      <c r="Q174" s="182"/>
      <c r="R174" s="182"/>
      <c r="S174" s="182"/>
      <c r="T174" s="182"/>
      <c r="U174" s="182"/>
      <c r="V174" s="182"/>
      <c r="W174" s="188"/>
      <c r="X174" s="189"/>
      <c r="Y174" s="182"/>
      <c r="Z174" s="182"/>
      <c r="AA174" s="182"/>
      <c r="AB174" s="182"/>
      <c r="AC174" s="182"/>
      <c r="AD174" s="185"/>
      <c r="AE174" s="182"/>
    </row>
    <row r="175" spans="1:31" ht="15.75" x14ac:dyDescent="0.25">
      <c r="C175" s="182"/>
      <c r="D175" s="182"/>
      <c r="E175" s="182"/>
      <c r="F175" s="182"/>
      <c r="G175" s="182"/>
      <c r="H175" s="182"/>
      <c r="I175" s="182"/>
      <c r="J175" s="182"/>
      <c r="K175" s="182"/>
      <c r="L175" s="182"/>
      <c r="M175" s="182"/>
      <c r="N175" s="182"/>
      <c r="O175" s="182"/>
      <c r="P175" s="182"/>
      <c r="Q175" s="182"/>
      <c r="R175" s="182"/>
      <c r="S175" s="182"/>
      <c r="T175" s="182"/>
      <c r="U175" s="182"/>
      <c r="V175" s="182"/>
      <c r="W175" s="188"/>
      <c r="X175" s="189"/>
      <c r="Y175" s="182"/>
      <c r="Z175" s="182"/>
      <c r="AA175" s="182"/>
      <c r="AB175" s="182"/>
      <c r="AC175" s="182"/>
      <c r="AD175" s="185"/>
      <c r="AE175" s="182"/>
    </row>
    <row r="176" spans="1:31" ht="15.75" x14ac:dyDescent="0.25">
      <c r="C176" s="182"/>
      <c r="D176" s="182"/>
      <c r="E176" s="182"/>
      <c r="F176" s="182"/>
      <c r="G176" s="182"/>
      <c r="H176" s="182"/>
      <c r="I176" s="182"/>
      <c r="J176" s="182"/>
      <c r="K176" s="182"/>
      <c r="L176" s="182"/>
      <c r="M176" s="182"/>
      <c r="N176" s="182"/>
      <c r="O176" s="182"/>
      <c r="P176" s="182"/>
      <c r="Q176" s="182"/>
      <c r="R176" s="182"/>
      <c r="S176" s="182"/>
      <c r="T176" s="182"/>
      <c r="U176" s="182"/>
      <c r="V176" s="182"/>
      <c r="W176" s="188"/>
      <c r="X176" s="189"/>
      <c r="Y176" s="182"/>
      <c r="Z176" s="182"/>
      <c r="AA176" s="182"/>
      <c r="AB176" s="182"/>
      <c r="AC176" s="182"/>
      <c r="AD176" s="185"/>
      <c r="AE176" s="182"/>
    </row>
    <row r="177" spans="3:31" ht="15.75" x14ac:dyDescent="0.25">
      <c r="C177" s="182"/>
      <c r="D177" s="182"/>
      <c r="E177" s="182"/>
      <c r="F177" s="182"/>
      <c r="G177" s="182"/>
      <c r="H177" s="182"/>
      <c r="I177" s="182"/>
      <c r="J177" s="182"/>
      <c r="K177" s="182"/>
      <c r="L177" s="182"/>
      <c r="M177" s="182"/>
      <c r="N177" s="182"/>
      <c r="O177" s="182"/>
      <c r="P177" s="182"/>
      <c r="Q177" s="182"/>
      <c r="R177" s="182"/>
      <c r="S177" s="182"/>
      <c r="T177" s="182"/>
      <c r="U177" s="182"/>
      <c r="V177" s="182"/>
      <c r="W177" s="188"/>
      <c r="X177" s="189"/>
      <c r="Y177" s="182"/>
      <c r="Z177" s="182"/>
      <c r="AA177" s="182"/>
      <c r="AB177" s="182"/>
      <c r="AC177" s="182"/>
      <c r="AD177" s="185"/>
      <c r="AE177" s="182"/>
    </row>
    <row r="178" spans="3:31" ht="15.75" x14ac:dyDescent="0.25">
      <c r="C178" s="182"/>
      <c r="D178" s="182"/>
      <c r="E178" s="182"/>
      <c r="F178" s="182"/>
      <c r="G178" s="182"/>
      <c r="H178" s="182"/>
      <c r="I178" s="182"/>
      <c r="J178" s="182"/>
      <c r="K178" s="182"/>
      <c r="L178" s="182"/>
      <c r="M178" s="182"/>
      <c r="N178" s="182"/>
      <c r="O178" s="182"/>
      <c r="P178" s="182"/>
      <c r="Q178" s="182"/>
      <c r="R178" s="182"/>
      <c r="S178" s="182"/>
      <c r="T178" s="182"/>
      <c r="U178" s="182"/>
      <c r="V178" s="182"/>
      <c r="W178" s="188"/>
      <c r="X178" s="189"/>
      <c r="Y178" s="182"/>
      <c r="Z178" s="182"/>
      <c r="AA178" s="182"/>
      <c r="AB178" s="182"/>
      <c r="AC178" s="182"/>
      <c r="AD178" s="185"/>
      <c r="AE178" s="182"/>
    </row>
    <row r="179" spans="3:31" ht="15.75" x14ac:dyDescent="0.25">
      <c r="C179" s="182"/>
      <c r="D179" s="182"/>
      <c r="E179" s="182"/>
      <c r="F179" s="182"/>
      <c r="G179" s="182"/>
      <c r="H179" s="182"/>
      <c r="I179" s="182"/>
      <c r="J179" s="182"/>
      <c r="K179" s="182"/>
      <c r="L179" s="182"/>
      <c r="M179" s="182"/>
      <c r="N179" s="182"/>
      <c r="O179" s="182"/>
      <c r="P179" s="182"/>
      <c r="Q179" s="182"/>
      <c r="R179" s="182"/>
      <c r="S179" s="182"/>
      <c r="T179" s="182"/>
      <c r="U179" s="182"/>
      <c r="V179" s="182"/>
      <c r="W179" s="188"/>
      <c r="X179" s="189"/>
      <c r="Y179" s="182"/>
      <c r="Z179" s="182"/>
      <c r="AA179" s="182"/>
      <c r="AB179" s="182"/>
      <c r="AC179" s="182"/>
      <c r="AD179" s="185"/>
      <c r="AE179" s="182"/>
    </row>
    <row r="180" spans="3:31" ht="15.75" x14ac:dyDescent="0.25">
      <c r="C180" s="182"/>
      <c r="D180" s="182"/>
      <c r="E180" s="182"/>
      <c r="F180" s="182"/>
      <c r="G180" s="182"/>
      <c r="H180" s="182"/>
      <c r="I180" s="182"/>
      <c r="J180" s="182"/>
      <c r="K180" s="182"/>
      <c r="L180" s="182"/>
      <c r="M180" s="182"/>
      <c r="N180" s="182"/>
      <c r="O180" s="182"/>
      <c r="P180" s="182"/>
      <c r="Q180" s="182"/>
      <c r="R180" s="182"/>
      <c r="S180" s="182"/>
      <c r="T180" s="182"/>
      <c r="U180" s="182"/>
      <c r="V180" s="182"/>
      <c r="W180" s="188"/>
      <c r="X180" s="189"/>
      <c r="Y180" s="182"/>
      <c r="Z180" s="182"/>
      <c r="AA180" s="182"/>
      <c r="AB180" s="182"/>
      <c r="AC180" s="182"/>
      <c r="AD180" s="185"/>
      <c r="AE180" s="182"/>
    </row>
    <row r="181" spans="3:31" ht="15.75" x14ac:dyDescent="0.25">
      <c r="C181" s="182"/>
      <c r="D181" s="182"/>
      <c r="E181" s="182"/>
      <c r="F181" s="182"/>
      <c r="G181" s="182"/>
      <c r="H181" s="182"/>
      <c r="I181" s="182"/>
      <c r="J181" s="182"/>
      <c r="K181" s="182"/>
      <c r="L181" s="182"/>
      <c r="M181" s="182"/>
      <c r="N181" s="182"/>
      <c r="O181" s="182"/>
      <c r="P181" s="182"/>
      <c r="Q181" s="182"/>
      <c r="R181" s="182"/>
      <c r="S181" s="182"/>
      <c r="T181" s="182"/>
      <c r="U181" s="182"/>
      <c r="V181" s="182"/>
      <c r="W181" s="188"/>
      <c r="X181" s="189"/>
      <c r="Y181" s="182"/>
      <c r="Z181" s="182"/>
      <c r="AA181" s="182"/>
      <c r="AB181" s="182"/>
      <c r="AC181" s="182"/>
      <c r="AD181" s="185"/>
      <c r="AE181" s="182"/>
    </row>
    <row r="182" spans="3:31" ht="15.75" x14ac:dyDescent="0.25">
      <c r="C182" s="182"/>
      <c r="D182" s="182"/>
      <c r="E182" s="182"/>
      <c r="F182" s="182"/>
      <c r="G182" s="182"/>
      <c r="H182" s="182"/>
      <c r="I182" s="182"/>
      <c r="J182" s="182"/>
      <c r="K182" s="182"/>
      <c r="L182" s="182"/>
      <c r="M182" s="182"/>
      <c r="N182" s="182"/>
      <c r="O182" s="182"/>
      <c r="P182" s="182"/>
      <c r="Q182" s="182"/>
      <c r="R182" s="182"/>
      <c r="S182" s="182"/>
      <c r="T182" s="182"/>
      <c r="U182" s="182"/>
      <c r="V182" s="182"/>
      <c r="W182" s="188"/>
      <c r="X182" s="189"/>
      <c r="Y182" s="182"/>
      <c r="Z182" s="182"/>
      <c r="AA182" s="182"/>
      <c r="AB182" s="182"/>
      <c r="AC182" s="182"/>
      <c r="AD182" s="185"/>
      <c r="AE182" s="182"/>
    </row>
    <row r="183" spans="3:31" ht="15.75" x14ac:dyDescent="0.25">
      <c r="C183" s="182"/>
      <c r="D183" s="182"/>
      <c r="E183" s="182"/>
      <c r="F183" s="182"/>
      <c r="G183" s="182"/>
      <c r="H183" s="182"/>
      <c r="I183" s="182"/>
      <c r="J183" s="182"/>
      <c r="K183" s="182"/>
      <c r="L183" s="182"/>
      <c r="M183" s="182"/>
      <c r="N183" s="182"/>
      <c r="O183" s="182"/>
      <c r="P183" s="182"/>
      <c r="Q183" s="182"/>
      <c r="R183" s="182"/>
      <c r="S183" s="182"/>
      <c r="T183" s="182"/>
      <c r="U183" s="182"/>
      <c r="V183" s="182"/>
      <c r="W183" s="188"/>
      <c r="X183" s="189"/>
      <c r="Y183" s="182"/>
      <c r="Z183" s="182"/>
      <c r="AA183" s="182"/>
      <c r="AB183" s="182"/>
      <c r="AC183" s="182"/>
      <c r="AD183" s="185"/>
      <c r="AE183" s="182"/>
    </row>
    <row r="184" spans="3:31" ht="15.75" x14ac:dyDescent="0.25">
      <c r="C184" s="182"/>
      <c r="D184" s="182"/>
      <c r="E184" s="182"/>
      <c r="F184" s="182"/>
      <c r="G184" s="182"/>
      <c r="H184" s="182"/>
      <c r="I184" s="182"/>
      <c r="J184" s="182"/>
      <c r="K184" s="182"/>
      <c r="L184" s="182"/>
      <c r="M184" s="182"/>
      <c r="N184" s="182"/>
      <c r="O184" s="182"/>
      <c r="P184" s="182"/>
      <c r="Q184" s="182"/>
      <c r="R184" s="182"/>
      <c r="S184" s="182"/>
      <c r="T184" s="182"/>
      <c r="U184" s="182"/>
      <c r="V184" s="182"/>
      <c r="W184" s="188"/>
      <c r="X184" s="189"/>
      <c r="Y184" s="182"/>
      <c r="Z184" s="182"/>
      <c r="AA184" s="182"/>
      <c r="AB184" s="182"/>
      <c r="AC184" s="182"/>
      <c r="AD184" s="185"/>
      <c r="AE184" s="182"/>
    </row>
    <row r="185" spans="3:31" ht="15.75" x14ac:dyDescent="0.25">
      <c r="C185" s="182"/>
      <c r="D185" s="182"/>
      <c r="E185" s="182"/>
      <c r="F185" s="182"/>
      <c r="G185" s="182"/>
      <c r="H185" s="182"/>
      <c r="I185" s="182"/>
      <c r="J185" s="182"/>
      <c r="K185" s="182"/>
      <c r="L185" s="182"/>
      <c r="M185" s="182"/>
      <c r="N185" s="182"/>
      <c r="O185" s="182"/>
      <c r="P185" s="182"/>
      <c r="Q185" s="182"/>
      <c r="R185" s="182"/>
      <c r="S185" s="182"/>
      <c r="T185" s="182"/>
      <c r="U185" s="182"/>
      <c r="V185" s="182"/>
      <c r="W185" s="188"/>
      <c r="X185" s="189"/>
      <c r="Y185" s="182"/>
      <c r="Z185" s="182"/>
      <c r="AA185" s="182"/>
      <c r="AB185" s="182"/>
      <c r="AC185" s="182"/>
      <c r="AD185" s="185"/>
      <c r="AE185" s="182"/>
    </row>
    <row r="186" spans="3:31" x14ac:dyDescent="0.2">
      <c r="C186" s="192"/>
      <c r="I186" s="193"/>
      <c r="J186" s="193"/>
      <c r="K186" s="193"/>
      <c r="L186" s="193"/>
      <c r="M186" s="193"/>
      <c r="N186" s="193"/>
      <c r="O186" s="193"/>
      <c r="AD186" s="194"/>
    </row>
    <row r="187" spans="3:31" x14ac:dyDescent="0.2">
      <c r="C187" s="192"/>
      <c r="I187" s="193"/>
      <c r="J187" s="193"/>
      <c r="K187" s="193"/>
      <c r="L187" s="193"/>
      <c r="M187" s="193"/>
      <c r="N187" s="193"/>
      <c r="O187" s="193"/>
      <c r="AD187" s="194"/>
    </row>
    <row r="188" spans="3:31" x14ac:dyDescent="0.2">
      <c r="C188" s="192"/>
      <c r="I188" s="193"/>
      <c r="J188" s="193"/>
      <c r="K188" s="193"/>
      <c r="L188" s="193"/>
      <c r="M188" s="193"/>
      <c r="N188" s="193"/>
      <c r="O188" s="193"/>
      <c r="AD188" s="194"/>
    </row>
    <row r="189" spans="3:31" x14ac:dyDescent="0.2">
      <c r="C189" s="192"/>
      <c r="I189" s="193"/>
      <c r="J189" s="193"/>
      <c r="K189" s="193"/>
      <c r="L189" s="193"/>
      <c r="M189" s="193"/>
      <c r="N189" s="193"/>
      <c r="O189" s="193"/>
      <c r="AD189" s="194"/>
    </row>
    <row r="190" spans="3:31" x14ac:dyDescent="0.2">
      <c r="C190" s="192"/>
      <c r="I190" s="193"/>
      <c r="J190" s="193"/>
      <c r="K190" s="193"/>
      <c r="L190" s="193"/>
      <c r="M190" s="193"/>
      <c r="N190" s="193"/>
      <c r="O190" s="193"/>
      <c r="AD190" s="194"/>
    </row>
    <row r="191" spans="3:31" x14ac:dyDescent="0.2">
      <c r="C191" s="192"/>
      <c r="I191" s="193"/>
      <c r="J191" s="193"/>
      <c r="K191" s="193"/>
      <c r="L191" s="193"/>
      <c r="M191" s="193"/>
      <c r="N191" s="193"/>
      <c r="O191" s="193"/>
      <c r="AD191" s="194"/>
    </row>
    <row r="192" spans="3:31" x14ac:dyDescent="0.2">
      <c r="C192" s="192"/>
      <c r="I192" s="193"/>
      <c r="J192" s="193"/>
      <c r="K192" s="193"/>
      <c r="L192" s="193"/>
      <c r="M192" s="193"/>
      <c r="N192" s="193"/>
      <c r="O192" s="193"/>
      <c r="AD192" s="194"/>
    </row>
    <row r="193" spans="3:30" x14ac:dyDescent="0.2">
      <c r="C193" s="192"/>
      <c r="I193" s="193"/>
      <c r="J193" s="193"/>
      <c r="K193" s="193"/>
      <c r="L193" s="193"/>
      <c r="M193" s="193"/>
      <c r="N193" s="193"/>
      <c r="O193" s="193"/>
      <c r="AD193" s="194"/>
    </row>
    <row r="194" spans="3:30" x14ac:dyDescent="0.2">
      <c r="C194" s="192"/>
      <c r="I194" s="193"/>
      <c r="J194" s="193"/>
      <c r="K194" s="193"/>
      <c r="L194" s="193"/>
      <c r="M194" s="193"/>
      <c r="N194" s="193"/>
      <c r="O194" s="193"/>
    </row>
    <row r="195" spans="3:30" x14ac:dyDescent="0.2">
      <c r="C195" s="192"/>
      <c r="I195" s="193"/>
      <c r="J195" s="193"/>
      <c r="K195" s="193"/>
      <c r="L195" s="193"/>
      <c r="M195" s="193"/>
      <c r="N195" s="193"/>
      <c r="O195" s="193"/>
    </row>
    <row r="196" spans="3:30" x14ac:dyDescent="0.2">
      <c r="C196" s="192"/>
      <c r="I196" s="193"/>
      <c r="J196" s="193"/>
      <c r="K196" s="193"/>
      <c r="L196" s="193"/>
      <c r="M196" s="193"/>
      <c r="N196" s="193"/>
      <c r="O196" s="193"/>
    </row>
    <row r="197" spans="3:30" x14ac:dyDescent="0.2">
      <c r="C197" s="192"/>
      <c r="I197" s="193"/>
      <c r="J197" s="193"/>
      <c r="K197" s="193"/>
      <c r="L197" s="193"/>
      <c r="M197" s="193"/>
      <c r="N197" s="193"/>
      <c r="O197" s="193"/>
    </row>
    <row r="198" spans="3:30" x14ac:dyDescent="0.2">
      <c r="C198" s="192"/>
      <c r="I198" s="193"/>
      <c r="J198" s="193"/>
      <c r="K198" s="193"/>
      <c r="L198" s="193"/>
      <c r="M198" s="193"/>
      <c r="N198" s="193"/>
      <c r="O198" s="193"/>
    </row>
    <row r="199" spans="3:30" x14ac:dyDescent="0.2">
      <c r="C199" s="192"/>
      <c r="I199" s="193"/>
      <c r="J199" s="193"/>
      <c r="K199" s="193"/>
      <c r="L199" s="193"/>
      <c r="M199" s="193"/>
      <c r="N199" s="193"/>
      <c r="O199" s="193"/>
    </row>
    <row r="200" spans="3:30" x14ac:dyDescent="0.2">
      <c r="C200" s="192"/>
      <c r="I200" s="193"/>
      <c r="J200" s="193"/>
      <c r="K200" s="193"/>
      <c r="L200" s="193"/>
      <c r="M200" s="193"/>
      <c r="N200" s="193"/>
      <c r="O200" s="193"/>
    </row>
    <row r="201" spans="3:30" x14ac:dyDescent="0.2">
      <c r="C201" s="192"/>
      <c r="I201" s="193"/>
      <c r="J201" s="193"/>
      <c r="K201" s="193"/>
      <c r="L201" s="193"/>
      <c r="M201" s="193"/>
      <c r="N201" s="193"/>
      <c r="O201" s="193"/>
    </row>
    <row r="202" spans="3:30" x14ac:dyDescent="0.2">
      <c r="C202" s="192"/>
      <c r="I202" s="193"/>
      <c r="J202" s="193"/>
      <c r="K202" s="193"/>
      <c r="L202" s="193"/>
      <c r="M202" s="193"/>
      <c r="N202" s="193"/>
      <c r="O202" s="193"/>
    </row>
    <row r="203" spans="3:30" x14ac:dyDescent="0.2">
      <c r="C203" s="192"/>
      <c r="I203" s="193"/>
      <c r="J203" s="193"/>
      <c r="K203" s="193"/>
      <c r="L203" s="193"/>
      <c r="M203" s="193"/>
      <c r="N203" s="193"/>
      <c r="O203" s="193"/>
    </row>
    <row r="204" spans="3:30" x14ac:dyDescent="0.2">
      <c r="C204" s="192"/>
      <c r="I204" s="193"/>
      <c r="J204" s="193"/>
      <c r="K204" s="193"/>
      <c r="L204" s="193"/>
      <c r="M204" s="193"/>
      <c r="N204" s="193"/>
      <c r="O204" s="193"/>
    </row>
    <row r="205" spans="3:30" x14ac:dyDescent="0.2">
      <c r="C205" s="192"/>
      <c r="I205" s="193"/>
      <c r="J205" s="193"/>
      <c r="K205" s="193"/>
      <c r="L205" s="193"/>
      <c r="M205" s="193"/>
      <c r="N205" s="193"/>
      <c r="O205" s="193"/>
    </row>
    <row r="206" spans="3:30" x14ac:dyDescent="0.2">
      <c r="C206" s="192"/>
      <c r="I206" s="193"/>
      <c r="J206" s="193"/>
      <c r="K206" s="193"/>
      <c r="L206" s="193"/>
      <c r="M206" s="193"/>
      <c r="N206" s="193"/>
      <c r="O206" s="193"/>
    </row>
    <row r="207" spans="3:30" x14ac:dyDescent="0.2">
      <c r="C207" s="192"/>
      <c r="I207" s="193"/>
      <c r="J207" s="193"/>
      <c r="K207" s="193"/>
      <c r="L207" s="193"/>
      <c r="M207" s="193"/>
      <c r="N207" s="193"/>
      <c r="O207" s="193"/>
    </row>
    <row r="208" spans="3:30" x14ac:dyDescent="0.2">
      <c r="C208" s="192"/>
      <c r="I208" s="193"/>
      <c r="J208" s="193"/>
      <c r="K208" s="193"/>
      <c r="L208" s="193"/>
      <c r="M208" s="193"/>
      <c r="N208" s="193"/>
      <c r="O208" s="193"/>
    </row>
    <row r="209" spans="3:15" x14ac:dyDescent="0.2">
      <c r="C209" s="192"/>
      <c r="I209" s="193"/>
      <c r="J209" s="193"/>
      <c r="K209" s="193"/>
      <c r="L209" s="193"/>
      <c r="M209" s="193"/>
      <c r="N209" s="193"/>
      <c r="O209" s="193"/>
    </row>
    <row r="210" spans="3:15" x14ac:dyDescent="0.2">
      <c r="C210" s="192"/>
      <c r="I210" s="193"/>
      <c r="J210" s="193"/>
      <c r="K210" s="193"/>
      <c r="L210" s="193"/>
      <c r="M210" s="193"/>
      <c r="N210" s="193"/>
      <c r="O210" s="193"/>
    </row>
    <row r="211" spans="3:15" x14ac:dyDescent="0.2">
      <c r="C211" s="192"/>
      <c r="I211" s="193"/>
      <c r="J211" s="193"/>
      <c r="K211" s="193"/>
      <c r="L211" s="193"/>
      <c r="M211" s="193"/>
      <c r="N211" s="193"/>
      <c r="O211" s="193"/>
    </row>
    <row r="212" spans="3:15" x14ac:dyDescent="0.2">
      <c r="C212" s="192"/>
      <c r="I212" s="193"/>
      <c r="J212" s="193"/>
      <c r="K212" s="193"/>
      <c r="L212" s="193"/>
      <c r="M212" s="193"/>
      <c r="N212" s="193"/>
      <c r="O212" s="193"/>
    </row>
    <row r="213" spans="3:15" x14ac:dyDescent="0.2">
      <c r="C213" s="192"/>
      <c r="I213" s="193"/>
      <c r="J213" s="193"/>
      <c r="K213" s="193"/>
      <c r="L213" s="193"/>
      <c r="M213" s="193"/>
      <c r="N213" s="193"/>
      <c r="O213" s="193"/>
    </row>
    <row r="214" spans="3:15" x14ac:dyDescent="0.2">
      <c r="C214" s="192"/>
      <c r="I214" s="193"/>
      <c r="J214" s="193"/>
      <c r="K214" s="193"/>
      <c r="L214" s="193"/>
      <c r="M214" s="193"/>
      <c r="N214" s="193"/>
      <c r="O214" s="193"/>
    </row>
    <row r="215" spans="3:15" x14ac:dyDescent="0.2">
      <c r="C215" s="192"/>
      <c r="I215" s="193"/>
      <c r="J215" s="193"/>
      <c r="K215" s="193"/>
      <c r="L215" s="193"/>
      <c r="M215" s="193"/>
      <c r="N215" s="193"/>
      <c r="O215" s="193"/>
    </row>
    <row r="216" spans="3:15" x14ac:dyDescent="0.2">
      <c r="C216" s="192"/>
      <c r="I216" s="193"/>
      <c r="J216" s="193"/>
      <c r="K216" s="193"/>
      <c r="L216" s="193"/>
      <c r="M216" s="193"/>
      <c r="N216" s="193"/>
      <c r="O216" s="193"/>
    </row>
    <row r="217" spans="3:15" x14ac:dyDescent="0.2">
      <c r="C217" s="192"/>
      <c r="I217" s="193"/>
      <c r="J217" s="193"/>
      <c r="K217" s="193"/>
      <c r="L217" s="193"/>
      <c r="M217" s="193"/>
      <c r="N217" s="193"/>
      <c r="O217" s="193"/>
    </row>
    <row r="218" spans="3:15" x14ac:dyDescent="0.2">
      <c r="C218" s="192"/>
      <c r="I218" s="193"/>
      <c r="J218" s="193"/>
      <c r="K218" s="193"/>
      <c r="L218" s="193"/>
      <c r="M218" s="193"/>
      <c r="N218" s="193"/>
      <c r="O218" s="193"/>
    </row>
    <row r="219" spans="3:15" x14ac:dyDescent="0.2">
      <c r="C219" s="192"/>
      <c r="I219" s="193"/>
      <c r="J219" s="193"/>
      <c r="K219" s="193"/>
      <c r="L219" s="193"/>
      <c r="M219" s="193"/>
      <c r="N219" s="193"/>
      <c r="O219" s="193"/>
    </row>
    <row r="220" spans="3:15" x14ac:dyDescent="0.2">
      <c r="C220" s="192"/>
      <c r="I220" s="193"/>
      <c r="J220" s="193"/>
      <c r="K220" s="193"/>
      <c r="L220" s="193"/>
      <c r="M220" s="193"/>
      <c r="N220" s="193"/>
      <c r="O220" s="193"/>
    </row>
    <row r="221" spans="3:15" x14ac:dyDescent="0.2">
      <c r="C221" s="192"/>
      <c r="I221" s="193"/>
      <c r="J221" s="193"/>
      <c r="K221" s="193"/>
      <c r="L221" s="193"/>
      <c r="M221" s="193"/>
      <c r="N221" s="193"/>
      <c r="O221" s="193"/>
    </row>
    <row r="222" spans="3:15" x14ac:dyDescent="0.2">
      <c r="C222" s="192"/>
      <c r="I222" s="193"/>
      <c r="J222" s="193"/>
      <c r="K222" s="193"/>
      <c r="L222" s="193"/>
      <c r="M222" s="193"/>
      <c r="N222" s="193"/>
      <c r="O222" s="193"/>
    </row>
    <row r="223" spans="3:15" x14ac:dyDescent="0.2">
      <c r="C223" s="192"/>
      <c r="I223" s="193"/>
      <c r="J223" s="193"/>
      <c r="K223" s="193"/>
      <c r="L223" s="193"/>
      <c r="M223" s="193"/>
      <c r="N223" s="193"/>
      <c r="O223" s="193"/>
    </row>
    <row r="224" spans="3:15" x14ac:dyDescent="0.2">
      <c r="C224" s="192"/>
      <c r="I224" s="193"/>
      <c r="J224" s="193"/>
      <c r="K224" s="193"/>
      <c r="L224" s="193"/>
      <c r="M224" s="193"/>
      <c r="N224" s="193"/>
      <c r="O224" s="193"/>
    </row>
    <row r="225" spans="3:15" x14ac:dyDescent="0.2">
      <c r="C225" s="192"/>
      <c r="I225" s="193"/>
      <c r="J225" s="193"/>
      <c r="K225" s="193"/>
      <c r="L225" s="193"/>
      <c r="M225" s="193"/>
      <c r="N225" s="193"/>
      <c r="O225" s="193"/>
    </row>
    <row r="226" spans="3:15" x14ac:dyDescent="0.2">
      <c r="C226" s="192"/>
      <c r="I226" s="193"/>
      <c r="J226" s="193"/>
      <c r="K226" s="193"/>
      <c r="L226" s="193"/>
      <c r="M226" s="193"/>
      <c r="N226" s="193"/>
      <c r="O226" s="193"/>
    </row>
    <row r="227" spans="3:15" x14ac:dyDescent="0.2">
      <c r="C227" s="192"/>
      <c r="I227" s="193"/>
      <c r="J227" s="193"/>
      <c r="K227" s="193"/>
      <c r="L227" s="193"/>
      <c r="M227" s="193"/>
      <c r="N227" s="193"/>
      <c r="O227" s="193"/>
    </row>
    <row r="228" spans="3:15" x14ac:dyDescent="0.2">
      <c r="C228" s="192"/>
      <c r="I228" s="193"/>
      <c r="J228" s="193"/>
      <c r="K228" s="193"/>
      <c r="L228" s="193"/>
      <c r="M228" s="193"/>
      <c r="N228" s="193"/>
      <c r="O228" s="193"/>
    </row>
    <row r="229" spans="3:15" x14ac:dyDescent="0.2">
      <c r="C229" s="192"/>
      <c r="I229" s="193"/>
      <c r="J229" s="193"/>
      <c r="K229" s="193"/>
      <c r="L229" s="193"/>
      <c r="M229" s="193"/>
      <c r="N229" s="193"/>
      <c r="O229" s="193"/>
    </row>
    <row r="230" spans="3:15" x14ac:dyDescent="0.2">
      <c r="C230" s="192"/>
      <c r="I230" s="193"/>
      <c r="J230" s="193"/>
      <c r="K230" s="193"/>
      <c r="L230" s="193"/>
      <c r="M230" s="193"/>
      <c r="N230" s="193"/>
      <c r="O230" s="193"/>
    </row>
    <row r="231" spans="3:15" x14ac:dyDescent="0.2">
      <c r="C231" s="192"/>
      <c r="I231" s="193"/>
      <c r="J231" s="193"/>
      <c r="K231" s="193"/>
      <c r="L231" s="193"/>
      <c r="M231" s="193"/>
      <c r="N231" s="193"/>
      <c r="O231" s="193"/>
    </row>
    <row r="232" spans="3:15" x14ac:dyDescent="0.2">
      <c r="C232" s="192"/>
      <c r="I232" s="193"/>
      <c r="J232" s="193"/>
      <c r="K232" s="193"/>
      <c r="L232" s="193"/>
      <c r="M232" s="193"/>
      <c r="N232" s="193"/>
      <c r="O232" s="193"/>
    </row>
    <row r="233" spans="3:15" x14ac:dyDescent="0.2">
      <c r="C233" s="192"/>
      <c r="I233" s="193"/>
      <c r="J233" s="193"/>
      <c r="K233" s="193"/>
      <c r="L233" s="193"/>
      <c r="M233" s="193"/>
      <c r="N233" s="193"/>
      <c r="O233" s="193"/>
    </row>
    <row r="234" spans="3:15" x14ac:dyDescent="0.2">
      <c r="C234" s="192"/>
      <c r="I234" s="193"/>
      <c r="J234" s="193"/>
      <c r="K234" s="193"/>
      <c r="L234" s="193"/>
      <c r="M234" s="193"/>
      <c r="N234" s="193"/>
      <c r="O234" s="193"/>
    </row>
    <row r="235" spans="3:15" x14ac:dyDescent="0.2">
      <c r="C235" s="192"/>
      <c r="I235" s="193"/>
      <c r="J235" s="193"/>
      <c r="K235" s="193"/>
      <c r="L235" s="193"/>
      <c r="M235" s="193"/>
      <c r="N235" s="193"/>
      <c r="O235" s="193"/>
    </row>
    <row r="236" spans="3:15" x14ac:dyDescent="0.2">
      <c r="C236" s="192"/>
      <c r="I236" s="193"/>
      <c r="J236" s="193"/>
      <c r="K236" s="193"/>
      <c r="L236" s="193"/>
      <c r="M236" s="193"/>
      <c r="N236" s="193"/>
      <c r="O236" s="193"/>
    </row>
    <row r="237" spans="3:15" x14ac:dyDescent="0.2">
      <c r="C237" s="192"/>
      <c r="I237" s="193"/>
      <c r="J237" s="193"/>
      <c r="K237" s="193"/>
      <c r="L237" s="193"/>
      <c r="M237" s="193"/>
      <c r="N237" s="193"/>
      <c r="O237" s="193"/>
    </row>
    <row r="238" spans="3:15" x14ac:dyDescent="0.2">
      <c r="C238" s="192"/>
      <c r="I238" s="193"/>
      <c r="J238" s="193"/>
      <c r="K238" s="193"/>
      <c r="L238" s="193"/>
      <c r="M238" s="193"/>
      <c r="N238" s="193"/>
      <c r="O238" s="193"/>
    </row>
    <row r="239" spans="3:15" x14ac:dyDescent="0.2">
      <c r="C239" s="192"/>
      <c r="I239" s="193"/>
      <c r="J239" s="193"/>
      <c r="K239" s="193"/>
      <c r="L239" s="193"/>
      <c r="M239" s="193"/>
      <c r="N239" s="193"/>
      <c r="O239" s="193"/>
    </row>
    <row r="240" spans="3:15" x14ac:dyDescent="0.2">
      <c r="C240" s="192"/>
      <c r="I240" s="193"/>
      <c r="J240" s="193"/>
      <c r="K240" s="193"/>
      <c r="L240" s="193"/>
      <c r="M240" s="193"/>
      <c r="N240" s="193"/>
      <c r="O240" s="193"/>
    </row>
    <row r="241" spans="3:15" x14ac:dyDescent="0.2">
      <c r="C241" s="192"/>
      <c r="I241" s="193"/>
      <c r="J241" s="193"/>
      <c r="K241" s="193"/>
      <c r="L241" s="193"/>
      <c r="M241" s="193"/>
      <c r="N241" s="193"/>
      <c r="O241" s="193"/>
    </row>
    <row r="242" spans="3:15" x14ac:dyDescent="0.2">
      <c r="C242" s="192"/>
      <c r="I242" s="193"/>
      <c r="J242" s="193"/>
      <c r="K242" s="193"/>
      <c r="L242" s="193"/>
      <c r="M242" s="193"/>
      <c r="N242" s="193"/>
      <c r="O242" s="193"/>
    </row>
    <row r="243" spans="3:15" x14ac:dyDescent="0.2">
      <c r="C243" s="192"/>
      <c r="I243" s="193"/>
      <c r="J243" s="193"/>
      <c r="K243" s="193"/>
      <c r="L243" s="193"/>
      <c r="M243" s="193"/>
      <c r="N243" s="193"/>
      <c r="O243" s="193"/>
    </row>
    <row r="244" spans="3:15" x14ac:dyDescent="0.2">
      <c r="C244" s="192"/>
      <c r="I244" s="193"/>
      <c r="J244" s="193"/>
      <c r="K244" s="193"/>
      <c r="L244" s="193"/>
      <c r="M244" s="193"/>
      <c r="N244" s="193"/>
      <c r="O244" s="193"/>
    </row>
    <row r="245" spans="3:15" x14ac:dyDescent="0.2">
      <c r="C245" s="192"/>
      <c r="I245" s="193"/>
      <c r="J245" s="193"/>
      <c r="K245" s="193"/>
      <c r="L245" s="193"/>
      <c r="M245" s="193"/>
      <c r="N245" s="193"/>
      <c r="O245" s="193"/>
    </row>
    <row r="246" spans="3:15" x14ac:dyDescent="0.2">
      <c r="C246" s="192"/>
    </row>
    <row r="247" spans="3:15" x14ac:dyDescent="0.2">
      <c r="C247" s="192"/>
    </row>
    <row r="248" spans="3:15" x14ac:dyDescent="0.2">
      <c r="C248" s="192"/>
    </row>
    <row r="249" spans="3:15" x14ac:dyDescent="0.2">
      <c r="C249" s="192"/>
    </row>
    <row r="250" spans="3:15" x14ac:dyDescent="0.2">
      <c r="C250" s="192"/>
    </row>
    <row r="251" spans="3:15" x14ac:dyDescent="0.2">
      <c r="C251" s="192"/>
    </row>
    <row r="252" spans="3:15" x14ac:dyDescent="0.2">
      <c r="C252" s="192"/>
    </row>
    <row r="253" spans="3:15" x14ac:dyDescent="0.2">
      <c r="C253" s="192"/>
    </row>
    <row r="254" spans="3:15" x14ac:dyDescent="0.2">
      <c r="C254" s="192"/>
    </row>
    <row r="255" spans="3:15" x14ac:dyDescent="0.2">
      <c r="C255" s="192"/>
    </row>
    <row r="256" spans="3:15" x14ac:dyDescent="0.2">
      <c r="C256" s="192"/>
    </row>
    <row r="257" spans="3:3" x14ac:dyDescent="0.2">
      <c r="C257" s="192"/>
    </row>
    <row r="258" spans="3:3" x14ac:dyDescent="0.2">
      <c r="C258" s="192"/>
    </row>
    <row r="259" spans="3:3" x14ac:dyDescent="0.2">
      <c r="C259" s="192"/>
    </row>
    <row r="260" spans="3:3" x14ac:dyDescent="0.2">
      <c r="C260" s="192"/>
    </row>
    <row r="261" spans="3:3" x14ac:dyDescent="0.2">
      <c r="C261" s="192"/>
    </row>
    <row r="262" spans="3:3" x14ac:dyDescent="0.2">
      <c r="C262" s="192"/>
    </row>
    <row r="263" spans="3:3" x14ac:dyDescent="0.2">
      <c r="C263" s="192"/>
    </row>
    <row r="264" spans="3:3" x14ac:dyDescent="0.2">
      <c r="C264" s="192"/>
    </row>
    <row r="265" spans="3:3" x14ac:dyDescent="0.2">
      <c r="C265" s="192"/>
    </row>
    <row r="266" spans="3:3" x14ac:dyDescent="0.2">
      <c r="C266" s="192"/>
    </row>
    <row r="267" spans="3:3" x14ac:dyDescent="0.2">
      <c r="C267" s="192"/>
    </row>
    <row r="268" spans="3:3" x14ac:dyDescent="0.2">
      <c r="C268" s="192"/>
    </row>
    <row r="269" spans="3:3" x14ac:dyDescent="0.2">
      <c r="C269" s="192"/>
    </row>
    <row r="270" spans="3:3" x14ac:dyDescent="0.2">
      <c r="C270" s="192"/>
    </row>
    <row r="271" spans="3:3" x14ac:dyDescent="0.2">
      <c r="C271" s="192"/>
    </row>
    <row r="272" spans="3:3" x14ac:dyDescent="0.2">
      <c r="C272" s="192"/>
    </row>
    <row r="273" spans="3:3" x14ac:dyDescent="0.2">
      <c r="C273" s="192"/>
    </row>
    <row r="274" spans="3:3" x14ac:dyDescent="0.2">
      <c r="C274" s="192"/>
    </row>
    <row r="275" spans="3:3" x14ac:dyDescent="0.2">
      <c r="C275" s="192"/>
    </row>
    <row r="276" spans="3:3" x14ac:dyDescent="0.2">
      <c r="C276" s="192"/>
    </row>
    <row r="277" spans="3:3" x14ac:dyDescent="0.2">
      <c r="C277" s="192"/>
    </row>
    <row r="278" spans="3:3" x14ac:dyDescent="0.2">
      <c r="C278" s="192"/>
    </row>
    <row r="279" spans="3:3" x14ac:dyDescent="0.2">
      <c r="C279" s="192"/>
    </row>
    <row r="280" spans="3:3" x14ac:dyDescent="0.2">
      <c r="C280" s="192"/>
    </row>
    <row r="281" spans="3:3" x14ac:dyDescent="0.2">
      <c r="C281" s="192"/>
    </row>
    <row r="282" spans="3:3" x14ac:dyDescent="0.2">
      <c r="C282" s="192"/>
    </row>
    <row r="283" spans="3:3" x14ac:dyDescent="0.2">
      <c r="C283" s="192"/>
    </row>
    <row r="284" spans="3:3" x14ac:dyDescent="0.2">
      <c r="C284" s="192"/>
    </row>
    <row r="285" spans="3:3" x14ac:dyDescent="0.2">
      <c r="C285" s="192"/>
    </row>
  </sheetData>
  <mergeCells count="51">
    <mergeCell ref="C118:C124"/>
    <mergeCell ref="C125:C131"/>
    <mergeCell ref="C132:C140"/>
    <mergeCell ref="C141:C147"/>
    <mergeCell ref="C148:C152"/>
    <mergeCell ref="C86:C91"/>
    <mergeCell ref="C92:C97"/>
    <mergeCell ref="C98:C101"/>
    <mergeCell ref="C102:C106"/>
    <mergeCell ref="C107:C112"/>
    <mergeCell ref="C113:C117"/>
    <mergeCell ref="C45:C51"/>
    <mergeCell ref="C52:C58"/>
    <mergeCell ref="C59:C64"/>
    <mergeCell ref="C65:C70"/>
    <mergeCell ref="C71:C78"/>
    <mergeCell ref="C79:C85"/>
    <mergeCell ref="AC4:AC9"/>
    <mergeCell ref="AD4:AD9"/>
    <mergeCell ref="AE4:AE9"/>
    <mergeCell ref="I5:I9"/>
    <mergeCell ref="J5:J9"/>
    <mergeCell ref="K5:K9"/>
    <mergeCell ref="L5:L9"/>
    <mergeCell ref="M5:M9"/>
    <mergeCell ref="Q5:Q9"/>
    <mergeCell ref="R5:R9"/>
    <mergeCell ref="V4:V9"/>
    <mergeCell ref="W4:W9"/>
    <mergeCell ref="X4:X9"/>
    <mergeCell ref="Y4:Y9"/>
    <mergeCell ref="Z4:Z9"/>
    <mergeCell ref="AA4:AB4"/>
    <mergeCell ref="AA5:AA9"/>
    <mergeCell ref="AB5:AB9"/>
    <mergeCell ref="O4:O9"/>
    <mergeCell ref="P4:P9"/>
    <mergeCell ref="Q4:R4"/>
    <mergeCell ref="S4:S9"/>
    <mergeCell ref="T4:T9"/>
    <mergeCell ref="U4:U9"/>
    <mergeCell ref="C1:AE3"/>
    <mergeCell ref="C4:C9"/>
    <mergeCell ref="D4:D9"/>
    <mergeCell ref="E4:E9"/>
    <mergeCell ref="F4:F9"/>
    <mergeCell ref="G4:G9"/>
    <mergeCell ref="H4:H9"/>
    <mergeCell ref="I4:K4"/>
    <mergeCell ref="L4:M4"/>
    <mergeCell ref="N4:N9"/>
  </mergeCells>
  <pageMargins left="0" right="0" top="0" bottom="0" header="0.51181102362204722" footer="0.51181102362204722"/>
  <pageSetup paperSize="8" scale="95" fitToHeight="0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июнь 2026 (2)</vt:lpstr>
      <vt:lpstr>'июнь 2026 (2)'!Заголовки_для_печати</vt:lpstr>
      <vt:lpstr>'июнь 2026 (2)'!Область_печати</vt:lpstr>
    </vt:vector>
  </TitlesOfParts>
  <Company>LightKey.Store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Палладий Светлана Витальевна</dc:creator>
  <cp:lastModifiedBy>Палладий Светлана Витальевна</cp:lastModifiedBy>
  <dcterms:created xsi:type="dcterms:W3CDTF">2026-07-20T07:05:30Z</dcterms:created>
  <dcterms:modified xsi:type="dcterms:W3CDTF">2026-07-20T07:06:15Z</dcterms:modified>
</cp:coreProperties>
</file>